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8910" activeTab="2"/>
  </bookViews>
  <sheets>
    <sheet name="PLYMOUTH" sheetId="1" r:id="rId1"/>
    <sheet name="KLAIPEDA" sheetId="2" r:id="rId2"/>
    <sheet name="ALEXANDRIA" sheetId="3" r:id="rId3"/>
  </sheets>
  <definedNames/>
  <calcPr fullCalcOnLoad="1"/>
</workbook>
</file>

<file path=xl/sharedStrings.xml><?xml version="1.0" encoding="utf-8"?>
<sst xmlns="http://schemas.openxmlformats.org/spreadsheetml/2006/main" count="242" uniqueCount="62">
  <si>
    <t>INITIAL</t>
  </si>
  <si>
    <t>FINAL</t>
  </si>
  <si>
    <t>VESSEL</t>
  </si>
  <si>
    <t>TIME :</t>
  </si>
  <si>
    <t>DATE :</t>
  </si>
  <si>
    <t>P O R T  O F:</t>
  </si>
  <si>
    <t>PORT</t>
  </si>
  <si>
    <t>STB</t>
  </si>
  <si>
    <t>MEAN</t>
  </si>
  <si>
    <t>CORRECTED FOR PER.</t>
  </si>
  <si>
    <t>FORE / AFT MEAN ( 5 + 10 ) / 2</t>
  </si>
  <si>
    <t>SAG ( + ) / HOG ( - )  ( 13 - 14 )</t>
  </si>
  <si>
    <t>MEAN OF MEANS OF MEANS (6*13+5+10)/8</t>
  </si>
  <si>
    <t>DISPLACEMENT ACCORDING TO (16)</t>
  </si>
  <si>
    <t>T.  P.  C.</t>
  </si>
  <si>
    <t>TRIMM CORRECTED [10]-[5] By STERN [+] / By HEAD[-]</t>
  </si>
  <si>
    <t>M.  C.  T. 2  ( + 50 cm )</t>
  </si>
  <si>
    <t>M.  C.  T. 1  ( - 50 cm )</t>
  </si>
  <si>
    <t>M. C. T. 2 - M. C. T. 1 ( 21-22 )</t>
  </si>
  <si>
    <t>L.  B.  P.</t>
  </si>
  <si>
    <t>DISPL. CORRECTED FOR TRIMM  ( 17+25+26 )</t>
  </si>
  <si>
    <t>WATER DENSITY</t>
  </si>
  <si>
    <t>DISPL. CORRECTED FOR WATER DENSITY</t>
  </si>
  <si>
    <t>BALLAST  WATER</t>
  </si>
  <si>
    <t>FRESH  WATER</t>
  </si>
  <si>
    <t>DIESEL  OIL</t>
  </si>
  <si>
    <t>LUB.  OIL</t>
  </si>
  <si>
    <t>TOTAL  LIQUIDS</t>
  </si>
  <si>
    <t>DISPL.CORRECTED FOR [30]  ( 29-30)</t>
  </si>
  <si>
    <t>SHIP'`S  CONSTANT</t>
  </si>
  <si>
    <t>LIGHT  SHIP  DISPLACEMENT</t>
  </si>
  <si>
    <t>Ch.officer</t>
  </si>
  <si>
    <t>Dist.off-set</t>
  </si>
  <si>
    <t>App.Trim</t>
  </si>
  <si>
    <t>Dist MFwd to Maft</t>
  </si>
  <si>
    <t>FWD.CORR`N</t>
  </si>
  <si>
    <t>AFT.CORR`N</t>
  </si>
  <si>
    <t>L.C.F. (calc.if not tabulated)</t>
  </si>
  <si>
    <t>Trim factor forward</t>
  </si>
  <si>
    <t>Trim factor aft</t>
  </si>
  <si>
    <t>TFF - TFA</t>
  </si>
  <si>
    <t xml:space="preserve">      DRAFT  FORE :</t>
  </si>
  <si>
    <t xml:space="preserve">L.C.F. </t>
  </si>
  <si>
    <t>L.  C.  F. (( TFF-TFA )x 40,5) / ( TFF+TFA )</t>
  </si>
  <si>
    <t>m / v   D U T H    S E A</t>
  </si>
  <si>
    <t>D  R  A  F  T     F  O  R  E</t>
  </si>
  <si>
    <t>D  R  A  F  T       A  F  T</t>
  </si>
  <si>
    <t>M   I   D   S   H   I   P</t>
  </si>
  <si>
    <t xml:space="preserve">     MEAN  DRAFT :</t>
  </si>
  <si>
    <t xml:space="preserve">      DRAFT  AFT :</t>
  </si>
  <si>
    <t>F  I  N  A  L    C  A  R  G  O  :</t>
  </si>
  <si>
    <t>DRAFT    SURVEY     RECORD</t>
  </si>
  <si>
    <t>I N I T I A L  DRAFT  CORR.</t>
  </si>
  <si>
    <t>F I N A L   DRAFT   CORR.</t>
  </si>
  <si>
    <t>1st TRIMM.CORR=T.P.C.x TRIM x L.C.F.x 100 / L.B.P.</t>
  </si>
  <si>
    <t>2nd TRIMM.CORR=TRIMxTRIMx50x(MTC2-MTC1)/L.B.P.</t>
  </si>
  <si>
    <t>27.02.03</t>
  </si>
  <si>
    <t>Plymouth</t>
  </si>
  <si>
    <t>D.Dolotkazin.</t>
  </si>
  <si>
    <t xml:space="preserve"> </t>
  </si>
  <si>
    <t>Alexandria</t>
  </si>
  <si>
    <t>D R A F T    S U R V E Y     R E C O R 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</si>
</sst>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19">
    <font>
      <sz val="10"/>
      <name val="Arial"/>
      <family val="0"/>
    </font>
    <font>
      <sz val="14"/>
      <name val="Copperplate Gothic Bold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Arial"/>
      <family val="0"/>
    </font>
    <font>
      <b/>
      <sz val="16"/>
      <name val="Blackadder ITC"/>
      <family val="5"/>
    </font>
    <font>
      <b/>
      <i/>
      <sz val="12"/>
      <color indexed="8"/>
      <name val="Blackadder ITC"/>
      <family val="5"/>
    </font>
    <font>
      <b/>
      <sz val="14"/>
      <name val="Copperplate Gothic Bold"/>
      <family val="2"/>
    </font>
    <font>
      <i/>
      <u val="single"/>
      <sz val="18"/>
      <color indexed="20"/>
      <name val="Copperplate Gothic Bold"/>
      <family val="2"/>
    </font>
    <font>
      <sz val="16"/>
      <name val="Arial"/>
      <family val="0"/>
    </font>
    <font>
      <sz val="18"/>
      <name val="Blackadder ITC"/>
      <family val="5"/>
    </font>
    <font>
      <u val="single"/>
      <sz val="16"/>
      <name val="Blackadder ITC"/>
      <family val="5"/>
    </font>
    <font>
      <sz val="12"/>
      <name val="Arial"/>
      <family val="0"/>
    </font>
    <font>
      <b/>
      <sz val="12"/>
      <name val="Arial"/>
      <family val="2"/>
    </font>
    <font>
      <u val="single"/>
      <sz val="14"/>
      <color indexed="12"/>
      <name val="Arial"/>
      <family val="0"/>
    </font>
    <font>
      <u val="single"/>
      <sz val="14"/>
      <color indexed="36"/>
      <name val="Arial"/>
      <family val="0"/>
    </font>
    <font>
      <b/>
      <sz val="10"/>
      <color indexed="10"/>
      <name val="Arial"/>
      <family val="2"/>
    </font>
    <font>
      <b/>
      <i/>
      <sz val="12"/>
      <color indexed="58"/>
      <name val="Blackadder ITC"/>
      <family val="5"/>
    </font>
    <font>
      <u val="single"/>
      <sz val="18"/>
      <color indexed="20"/>
      <name val="Copperplate Gothic Bold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" xfId="0" applyFont="1" applyBorder="1" applyAlignment="1">
      <alignment/>
    </xf>
    <xf numFmtId="0" fontId="0" fillId="0" borderId="16" xfId="0" applyBorder="1" applyAlignment="1">
      <alignment/>
    </xf>
    <xf numFmtId="0" fontId="0" fillId="0" borderId="2" xfId="0" applyBorder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8" xfId="0" applyBorder="1" applyAlignment="1">
      <alignment horizontal="center"/>
    </xf>
    <xf numFmtId="0" fontId="6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8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0" fillId="2" borderId="19" xfId="0" applyFill="1" applyBorder="1" applyAlignment="1">
      <alignment/>
    </xf>
    <xf numFmtId="0" fontId="0" fillId="0" borderId="0" xfId="0" applyFont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6" xfId="0" applyFill="1" applyBorder="1" applyAlignment="1">
      <alignment/>
    </xf>
    <xf numFmtId="0" fontId="9" fillId="3" borderId="19" xfId="0" applyFont="1" applyFill="1" applyBorder="1" applyAlignment="1">
      <alignment/>
    </xf>
    <xf numFmtId="0" fontId="0" fillId="0" borderId="8" xfId="0" applyBorder="1" applyAlignment="1">
      <alignment horizontal="center"/>
    </xf>
    <xf numFmtId="20" fontId="0" fillId="0" borderId="8" xfId="0" applyNumberFormat="1" applyBorder="1" applyAlignment="1">
      <alignment horizontal="center"/>
    </xf>
    <xf numFmtId="0" fontId="10" fillId="0" borderId="7" xfId="0" applyFont="1" applyBorder="1" applyAlignment="1">
      <alignment/>
    </xf>
    <xf numFmtId="0" fontId="11" fillId="0" borderId="0" xfId="0" applyFont="1" applyAlignment="1">
      <alignment/>
    </xf>
    <xf numFmtId="0" fontId="12" fillId="0" borderId="20" xfId="0" applyFont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4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12" fillId="2" borderId="12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7" fillId="0" borderId="4" xfId="0" applyFont="1" applyBorder="1" applyAlignment="1">
      <alignment/>
    </xf>
    <xf numFmtId="0" fontId="1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="140" zoomScaleNormal="140" workbookViewId="0" topLeftCell="A22">
      <selection activeCell="F52" sqref="F52"/>
    </sheetView>
  </sheetViews>
  <sheetFormatPr defaultColWidth="9.140625" defaultRowHeight="12.75"/>
  <cols>
    <col min="1" max="1" width="3.8515625" style="0" customWidth="1"/>
    <col min="2" max="2" width="8.28125" style="0" customWidth="1"/>
    <col min="3" max="3" width="13.421875" style="0" customWidth="1"/>
    <col min="4" max="4" width="14.7109375" style="0" customWidth="1"/>
    <col min="6" max="7" width="9.28125" style="0" bestFit="1" customWidth="1"/>
    <col min="8" max="8" width="16.7109375" style="0" customWidth="1"/>
    <col min="9" max="9" width="11.421875" style="0" customWidth="1"/>
    <col min="10" max="10" width="11.57421875" style="0" customWidth="1"/>
  </cols>
  <sheetData>
    <row r="1" spans="1:3" ht="22.5">
      <c r="A1" s="1"/>
      <c r="C1" s="56" t="s">
        <v>51</v>
      </c>
    </row>
    <row r="2" ht="12.75" customHeight="1" thickBot="1">
      <c r="A2" s="1"/>
    </row>
    <row r="3" spans="1:7" ht="13.5" thickBot="1">
      <c r="A3" s="1"/>
      <c r="F3" s="50" t="s">
        <v>0</v>
      </c>
      <c r="G3" s="7" t="s">
        <v>1</v>
      </c>
    </row>
    <row r="4" spans="1:7" ht="15.75">
      <c r="A4" s="8"/>
      <c r="B4" s="9" t="s">
        <v>2</v>
      </c>
      <c r="C4" s="51" t="s">
        <v>44</v>
      </c>
      <c r="D4" s="10"/>
      <c r="E4" s="36" t="s">
        <v>4</v>
      </c>
      <c r="F4" s="27"/>
      <c r="G4" s="63" t="s">
        <v>56</v>
      </c>
    </row>
    <row r="5" spans="1:7" ht="20.25" customHeight="1">
      <c r="A5" s="13" t="s">
        <v>5</v>
      </c>
      <c r="C5" s="65" t="s">
        <v>57</v>
      </c>
      <c r="D5" s="14"/>
      <c r="E5" s="31" t="s">
        <v>3</v>
      </c>
      <c r="F5" s="27"/>
      <c r="G5" s="64">
        <v>0.4583333333333333</v>
      </c>
    </row>
    <row r="6" spans="1:5" ht="13.5" thickBot="1">
      <c r="A6" s="1"/>
      <c r="E6" s="2"/>
    </row>
    <row r="7" spans="1:9" ht="13.5" thickBot="1">
      <c r="A7" s="25">
        <v>1</v>
      </c>
      <c r="B7" s="10"/>
      <c r="C7" s="10"/>
      <c r="D7" s="10"/>
      <c r="E7" s="36" t="s">
        <v>6</v>
      </c>
      <c r="F7" s="85">
        <v>3.9</v>
      </c>
      <c r="G7" s="86">
        <v>5.4</v>
      </c>
      <c r="H7" s="43" t="s">
        <v>52</v>
      </c>
      <c r="I7" s="41"/>
    </row>
    <row r="8" spans="1:9" ht="15" customHeight="1">
      <c r="A8" s="26">
        <v>2</v>
      </c>
      <c r="B8" s="52" t="s">
        <v>45</v>
      </c>
      <c r="D8" s="16"/>
      <c r="E8" s="36" t="s">
        <v>7</v>
      </c>
      <c r="F8" s="85">
        <v>3.7</v>
      </c>
      <c r="G8" s="87">
        <v>5.4</v>
      </c>
      <c r="H8" s="33" t="s">
        <v>33</v>
      </c>
      <c r="I8" s="15">
        <f>F15-F9</f>
        <v>0</v>
      </c>
    </row>
    <row r="9" spans="1:9" ht="12.75">
      <c r="A9" s="26">
        <v>3</v>
      </c>
      <c r="B9" s="16"/>
      <c r="C9" s="16"/>
      <c r="D9" s="16"/>
      <c r="E9" s="36" t="s">
        <v>8</v>
      </c>
      <c r="F9" s="37">
        <f>(F7+F8)/2</f>
        <v>3.8</v>
      </c>
      <c r="G9" s="37">
        <f>(G7+G8)/2</f>
        <v>5.4</v>
      </c>
      <c r="H9" s="37" t="s">
        <v>32</v>
      </c>
      <c r="I9" s="38">
        <v>-1.8</v>
      </c>
    </row>
    <row r="10" spans="1:9" ht="13.5" thickBot="1">
      <c r="A10" s="26">
        <v>4</v>
      </c>
      <c r="C10" s="16"/>
      <c r="D10" s="16" t="s">
        <v>9</v>
      </c>
      <c r="E10" s="17"/>
      <c r="F10" s="32">
        <f>I11</f>
        <v>0</v>
      </c>
      <c r="G10" s="11">
        <f>I29</f>
        <v>-0.0044266830617891014</v>
      </c>
      <c r="H10" s="35" t="s">
        <v>34</v>
      </c>
      <c r="I10" s="18">
        <f>79.2-I14</f>
        <v>78.2</v>
      </c>
    </row>
    <row r="11" spans="1:9" ht="16.5" thickBot="1">
      <c r="A11" s="27">
        <v>5</v>
      </c>
      <c r="B11" s="14"/>
      <c r="C11" s="14"/>
      <c r="D11" s="39" t="s">
        <v>41</v>
      </c>
      <c r="E11" s="41"/>
      <c r="F11" s="74">
        <f>F9+F10</f>
        <v>3.8</v>
      </c>
      <c r="G11" s="71">
        <f>G9+G10</f>
        <v>5.395573316938211</v>
      </c>
      <c r="H11" s="43" t="s">
        <v>35</v>
      </c>
      <c r="I11" s="54">
        <f>I8*I9/I10</f>
        <v>0</v>
      </c>
    </row>
    <row r="12" spans="1:5" ht="15.75">
      <c r="A12" s="1"/>
      <c r="D12" s="3"/>
      <c r="E12" s="2"/>
    </row>
    <row r="13" spans="1:9" ht="15.75">
      <c r="A13" s="25">
        <v>6</v>
      </c>
      <c r="B13" s="10"/>
      <c r="C13" s="10"/>
      <c r="D13" s="19"/>
      <c r="E13" s="30" t="s">
        <v>6</v>
      </c>
      <c r="F13" s="88">
        <v>3.8</v>
      </c>
      <c r="G13" s="89">
        <v>5.6</v>
      </c>
      <c r="H13" s="37" t="s">
        <v>33</v>
      </c>
      <c r="I13" s="38">
        <f>F15-F9</f>
        <v>0</v>
      </c>
    </row>
    <row r="14" spans="1:9" ht="18">
      <c r="A14" s="26">
        <v>7</v>
      </c>
      <c r="B14" s="52" t="s">
        <v>46</v>
      </c>
      <c r="D14" s="20"/>
      <c r="E14" s="36" t="s">
        <v>7</v>
      </c>
      <c r="F14" s="90">
        <f>F13</f>
        <v>3.8</v>
      </c>
      <c r="G14" s="91">
        <f>G13</f>
        <v>5.6</v>
      </c>
      <c r="H14" s="37" t="s">
        <v>32</v>
      </c>
      <c r="I14" s="77">
        <v>1</v>
      </c>
    </row>
    <row r="15" spans="1:9" ht="16.5" thickBot="1">
      <c r="A15" s="26">
        <v>8</v>
      </c>
      <c r="B15" s="16"/>
      <c r="C15" s="16"/>
      <c r="D15" s="20"/>
      <c r="E15" s="36" t="s">
        <v>8</v>
      </c>
      <c r="F15" s="37">
        <f>(F13+F14)/2</f>
        <v>3.8</v>
      </c>
      <c r="G15" s="37">
        <f>(G13+G14)/2</f>
        <v>5.6</v>
      </c>
      <c r="H15" s="35" t="s">
        <v>34</v>
      </c>
      <c r="I15" s="18">
        <f>I10</f>
        <v>78.2</v>
      </c>
    </row>
    <row r="16" spans="1:9" ht="13.5" thickBot="1">
      <c r="A16" s="26">
        <v>9</v>
      </c>
      <c r="C16" s="16"/>
      <c r="D16" s="16" t="s">
        <v>9</v>
      </c>
      <c r="E16" s="17"/>
      <c r="F16" s="35">
        <f>I16</f>
        <v>0</v>
      </c>
      <c r="G16" s="16">
        <f>I34</f>
        <v>-0.005225945281278801</v>
      </c>
      <c r="H16" s="43" t="s">
        <v>36</v>
      </c>
      <c r="I16" s="54">
        <f>I13*I14/I15</f>
        <v>0</v>
      </c>
    </row>
    <row r="17" spans="1:7" ht="16.5" thickBot="1">
      <c r="A17" s="27">
        <v>10</v>
      </c>
      <c r="B17" s="14"/>
      <c r="C17" s="14"/>
      <c r="D17" s="39" t="s">
        <v>49</v>
      </c>
      <c r="E17" s="72"/>
      <c r="F17" s="74">
        <f>F15+F16</f>
        <v>3.8</v>
      </c>
      <c r="G17" s="71">
        <f>G15+G16</f>
        <v>5.594774054718721</v>
      </c>
    </row>
    <row r="18" spans="1:9" ht="16.5" thickBot="1">
      <c r="A18" s="1"/>
      <c r="D18" s="3"/>
      <c r="E18" s="2"/>
      <c r="H18" s="45" t="s">
        <v>37</v>
      </c>
      <c r="I18" s="41"/>
    </row>
    <row r="19" spans="1:9" ht="15.75">
      <c r="A19" s="25">
        <v>11</v>
      </c>
      <c r="B19" s="10"/>
      <c r="C19" s="10"/>
      <c r="D19" s="19"/>
      <c r="E19" s="57" t="s">
        <v>6</v>
      </c>
      <c r="F19" s="75">
        <v>3.8</v>
      </c>
      <c r="G19" s="77">
        <v>5.5</v>
      </c>
      <c r="H19" s="33" t="s">
        <v>38</v>
      </c>
      <c r="I19" s="84">
        <v>0.34</v>
      </c>
    </row>
    <row r="20" spans="1:9" ht="18.75" thickBot="1">
      <c r="A20" s="26">
        <v>12</v>
      </c>
      <c r="B20" s="53" t="s">
        <v>47</v>
      </c>
      <c r="C20" s="16"/>
      <c r="D20" s="20"/>
      <c r="E20" s="34" t="s">
        <v>7</v>
      </c>
      <c r="F20" s="80">
        <v>3.8</v>
      </c>
      <c r="G20" s="81">
        <v>5.5</v>
      </c>
      <c r="H20" s="37" t="s">
        <v>39</v>
      </c>
      <c r="I20" s="77">
        <v>0.333</v>
      </c>
    </row>
    <row r="21" spans="1:9" ht="16.5" thickBot="1">
      <c r="A21" s="27">
        <v>13</v>
      </c>
      <c r="B21" s="14"/>
      <c r="C21" s="14"/>
      <c r="D21" s="39" t="s">
        <v>48</v>
      </c>
      <c r="E21" s="41"/>
      <c r="F21" s="71">
        <f>(F19+F20)/2</f>
        <v>3.8</v>
      </c>
      <c r="G21" s="71">
        <f>(G19+G20)/2</f>
        <v>5.5</v>
      </c>
      <c r="H21" s="11" t="s">
        <v>40</v>
      </c>
      <c r="I21" s="11">
        <f>I19-I20</f>
        <v>0.007000000000000006</v>
      </c>
    </row>
    <row r="22" spans="1:9" ht="13.5" thickBot="1">
      <c r="A22" s="1"/>
      <c r="E22" s="16"/>
      <c r="F22" s="16"/>
      <c r="G22" s="16"/>
      <c r="H22" s="55" t="s">
        <v>42</v>
      </c>
      <c r="I22" s="54">
        <f>((I19-I20)*40.5)/(I19+I20)</f>
        <v>0.42124814264487404</v>
      </c>
    </row>
    <row r="23" spans="1:7" ht="12.75">
      <c r="A23" s="25">
        <v>14</v>
      </c>
      <c r="B23" s="23" t="s">
        <v>10</v>
      </c>
      <c r="C23" s="10"/>
      <c r="D23" s="10"/>
      <c r="E23" s="10"/>
      <c r="F23" s="32">
        <f>(F11+F17)/2</f>
        <v>3.8</v>
      </c>
      <c r="G23" s="32">
        <f>(G11+G17)/2</f>
        <v>5.495173685828466</v>
      </c>
    </row>
    <row r="24" spans="1:7" ht="13.5" thickBot="1">
      <c r="A24" s="26">
        <v>15</v>
      </c>
      <c r="B24" s="46" t="s">
        <v>11</v>
      </c>
      <c r="C24" s="42"/>
      <c r="D24" s="42"/>
      <c r="E24" s="42"/>
      <c r="F24" s="37">
        <f>F21-F23</f>
        <v>0</v>
      </c>
      <c r="G24" s="37">
        <f>G21-G23</f>
        <v>0.004826314171533674</v>
      </c>
    </row>
    <row r="25" spans="1:9" ht="13.5" thickBot="1">
      <c r="A25" s="26">
        <v>16</v>
      </c>
      <c r="B25" s="46" t="s">
        <v>12</v>
      </c>
      <c r="C25" s="42"/>
      <c r="D25" s="42"/>
      <c r="E25" s="42"/>
      <c r="F25" s="94">
        <f>(6*F21+F11+F17)/8</f>
        <v>3.8</v>
      </c>
      <c r="G25" s="94">
        <f>(6*G21+G11+G17)/8</f>
        <v>5.498793421457116</v>
      </c>
      <c r="H25" s="40" t="s">
        <v>53</v>
      </c>
      <c r="I25" s="41"/>
    </row>
    <row r="26" spans="1:9" ht="15">
      <c r="A26" s="27">
        <v>17</v>
      </c>
      <c r="B26" s="24" t="s">
        <v>13</v>
      </c>
      <c r="C26" s="14"/>
      <c r="D26" s="14"/>
      <c r="E26" s="14"/>
      <c r="F26" s="92">
        <v>3161</v>
      </c>
      <c r="G26" s="93">
        <v>4915</v>
      </c>
      <c r="H26" s="15" t="s">
        <v>33</v>
      </c>
      <c r="I26" s="15">
        <f>G15-G9</f>
        <v>0.1999999999999993</v>
      </c>
    </row>
    <row r="27" spans="1:9" ht="12.75">
      <c r="A27" s="1"/>
      <c r="H27" s="35" t="s">
        <v>32</v>
      </c>
      <c r="I27" s="18">
        <v>-1.8</v>
      </c>
    </row>
    <row r="28" spans="1:9" ht="13.5" thickBot="1">
      <c r="A28" s="25">
        <v>18</v>
      </c>
      <c r="B28" s="10" t="s">
        <v>14</v>
      </c>
      <c r="C28" s="10"/>
      <c r="D28" s="10"/>
      <c r="E28" s="10"/>
      <c r="F28" s="78">
        <v>9.34</v>
      </c>
      <c r="G28" s="79">
        <v>10.12</v>
      </c>
      <c r="H28" s="32" t="s">
        <v>34</v>
      </c>
      <c r="I28" s="11">
        <f>79.2-I32</f>
        <v>81.325</v>
      </c>
    </row>
    <row r="29" spans="1:9" ht="13.5" thickBot="1">
      <c r="A29" s="26">
        <v>19</v>
      </c>
      <c r="B29" s="46" t="s">
        <v>43</v>
      </c>
      <c r="C29" s="42"/>
      <c r="D29" s="42"/>
      <c r="E29" s="42"/>
      <c r="F29" s="37">
        <f>(I21*40.5)/(I19+I20)</f>
        <v>0.42124814264487404</v>
      </c>
      <c r="G29" s="37">
        <f>(I39*40.5)/(I37+I38)</f>
        <v>2.3413284132841325</v>
      </c>
      <c r="H29" s="43" t="s">
        <v>35</v>
      </c>
      <c r="I29" s="54">
        <f>I26*I27/I28</f>
        <v>-0.0044266830617891014</v>
      </c>
    </row>
    <row r="30" spans="1:7" ht="12.75">
      <c r="A30" s="26">
        <v>20</v>
      </c>
      <c r="B30" s="21" t="s">
        <v>15</v>
      </c>
      <c r="C30" s="16"/>
      <c r="D30" s="16"/>
      <c r="E30" s="16"/>
      <c r="F30" s="35">
        <f>F17-F11</f>
        <v>0</v>
      </c>
      <c r="G30" s="35">
        <f>G17-G11</f>
        <v>0.19920073778050984</v>
      </c>
    </row>
    <row r="31" spans="1:9" ht="12.75">
      <c r="A31" s="26">
        <v>21</v>
      </c>
      <c r="B31" s="46" t="s">
        <v>16</v>
      </c>
      <c r="C31" s="42"/>
      <c r="D31" s="42"/>
      <c r="E31" s="42"/>
      <c r="F31" s="75">
        <v>53.38</v>
      </c>
      <c r="G31" s="77">
        <v>61.05</v>
      </c>
      <c r="H31" s="32" t="s">
        <v>33</v>
      </c>
      <c r="I31" s="11">
        <f>G15-G9</f>
        <v>0.1999999999999993</v>
      </c>
    </row>
    <row r="32" spans="1:9" ht="12.75">
      <c r="A32" s="26">
        <v>22</v>
      </c>
      <c r="B32" s="16" t="s">
        <v>17</v>
      </c>
      <c r="C32" s="16"/>
      <c r="D32" s="16"/>
      <c r="E32" s="16"/>
      <c r="F32" s="80">
        <v>43.78</v>
      </c>
      <c r="G32" s="82">
        <v>57.65</v>
      </c>
      <c r="H32" s="35" t="s">
        <v>32</v>
      </c>
      <c r="I32" s="82">
        <v>-2.125</v>
      </c>
    </row>
    <row r="33" spans="1:9" ht="13.5" thickBot="1">
      <c r="A33" s="26">
        <v>23</v>
      </c>
      <c r="B33" s="46" t="s">
        <v>18</v>
      </c>
      <c r="C33" s="42"/>
      <c r="D33" s="42"/>
      <c r="E33" s="42"/>
      <c r="F33" s="37">
        <f>F31-F32</f>
        <v>9.600000000000001</v>
      </c>
      <c r="G33" s="37">
        <f>G31-G32</f>
        <v>3.3999999999999986</v>
      </c>
      <c r="H33" s="32" t="s">
        <v>34</v>
      </c>
      <c r="I33" s="11">
        <f>I28</f>
        <v>81.325</v>
      </c>
    </row>
    <row r="34" spans="1:9" ht="13.5" thickBot="1">
      <c r="A34" s="27">
        <v>24</v>
      </c>
      <c r="B34" s="14" t="s">
        <v>19</v>
      </c>
      <c r="C34" s="14"/>
      <c r="D34" s="14"/>
      <c r="E34" s="14"/>
      <c r="F34" s="33">
        <v>81</v>
      </c>
      <c r="G34" s="14">
        <v>81</v>
      </c>
      <c r="H34" s="54" t="s">
        <v>36</v>
      </c>
      <c r="I34" s="54">
        <f>I31*I32/I33</f>
        <v>-0.005225945281278801</v>
      </c>
    </row>
    <row r="35" ht="13.5" thickBot="1">
      <c r="A35" s="1"/>
    </row>
    <row r="36" spans="1:9" ht="13.5" thickBot="1">
      <c r="A36" s="25">
        <v>25</v>
      </c>
      <c r="B36" s="22" t="s">
        <v>54</v>
      </c>
      <c r="C36" s="10"/>
      <c r="D36" s="10"/>
      <c r="E36" s="10"/>
      <c r="F36" s="32">
        <f>(F28*F30*F29*100)/F34</f>
        <v>0</v>
      </c>
      <c r="G36" s="32">
        <f>(G28*G30*G29*100)/G34</f>
        <v>5.827050363955823</v>
      </c>
      <c r="H36" s="43" t="s">
        <v>37</v>
      </c>
      <c r="I36" s="41"/>
    </row>
    <row r="37" spans="1:9" ht="12.75">
      <c r="A37" s="26">
        <v>26</v>
      </c>
      <c r="B37" s="47" t="s">
        <v>55</v>
      </c>
      <c r="C37" s="42"/>
      <c r="D37" s="42"/>
      <c r="E37" s="42"/>
      <c r="F37" s="37">
        <f>(F30*F30*50*F33)/F34</f>
        <v>0</v>
      </c>
      <c r="G37" s="37">
        <f>(G30*G30*50*G33)/G34</f>
        <v>0.08328097245050496</v>
      </c>
      <c r="H37" s="33" t="s">
        <v>38</v>
      </c>
      <c r="I37" s="84">
        <v>0.43</v>
      </c>
    </row>
    <row r="38" spans="1:9" ht="13.5" thickBot="1">
      <c r="A38" s="26">
        <v>27</v>
      </c>
      <c r="B38" s="59" t="s">
        <v>20</v>
      </c>
      <c r="C38" s="16"/>
      <c r="D38" s="16"/>
      <c r="E38" s="16"/>
      <c r="F38" s="35">
        <f>F26+F36+F37</f>
        <v>3161</v>
      </c>
      <c r="G38" s="35">
        <f>G26+G36+G37</f>
        <v>4920.910331336407</v>
      </c>
      <c r="H38" s="35" t="s">
        <v>39</v>
      </c>
      <c r="I38" s="82">
        <v>0.383</v>
      </c>
    </row>
    <row r="39" spans="1:9" ht="13.5" thickBot="1">
      <c r="A39" s="26">
        <v>28</v>
      </c>
      <c r="B39" s="48" t="s">
        <v>21</v>
      </c>
      <c r="C39" s="42"/>
      <c r="D39" s="42"/>
      <c r="E39" s="58">
        <v>1.025</v>
      </c>
      <c r="F39" s="38">
        <f>((E39-1.025)/1.025)*F38</f>
        <v>0</v>
      </c>
      <c r="G39" s="38">
        <f>((E39-1.025)/1.025)*F38</f>
        <v>0</v>
      </c>
      <c r="H39" s="32" t="s">
        <v>40</v>
      </c>
      <c r="I39" s="11">
        <f>I37-I38</f>
        <v>0.046999999999999986</v>
      </c>
    </row>
    <row r="40" spans="1:9" ht="15.75" thickBot="1">
      <c r="A40" s="27">
        <v>29</v>
      </c>
      <c r="B40" s="49" t="s">
        <v>22</v>
      </c>
      <c r="C40" s="14"/>
      <c r="D40" s="14"/>
      <c r="E40" s="14"/>
      <c r="F40" s="73">
        <f>F38+F39</f>
        <v>3161</v>
      </c>
      <c r="G40" s="73">
        <f>G38+G39</f>
        <v>4920.910331336407</v>
      </c>
      <c r="H40" s="6" t="s">
        <v>42</v>
      </c>
      <c r="I40" s="54">
        <f>((I37-I38)*40.5)/(I37+I38)</f>
        <v>2.3413284132841325</v>
      </c>
    </row>
    <row r="41" ht="12.75">
      <c r="A41" s="4"/>
    </row>
    <row r="42" spans="1:7" ht="12.75">
      <c r="A42" s="28"/>
      <c r="B42" s="10" t="s">
        <v>23</v>
      </c>
      <c r="C42" s="10"/>
      <c r="D42" s="10"/>
      <c r="E42" s="10"/>
      <c r="F42" s="78">
        <v>300</v>
      </c>
      <c r="G42" s="83">
        <v>60</v>
      </c>
    </row>
    <row r="43" spans="1:7" ht="12.75">
      <c r="A43" s="29"/>
      <c r="B43" s="46" t="s">
        <v>24</v>
      </c>
      <c r="C43" s="42"/>
      <c r="D43" s="42"/>
      <c r="E43" s="42"/>
      <c r="F43" s="75">
        <v>50</v>
      </c>
      <c r="G43" s="77">
        <v>48</v>
      </c>
    </row>
    <row r="44" spans="1:7" ht="12.75">
      <c r="A44" s="29"/>
      <c r="B44" s="16" t="s">
        <v>25</v>
      </c>
      <c r="C44" s="16"/>
      <c r="D44" s="16"/>
      <c r="E44" s="16"/>
      <c r="F44" s="80">
        <v>132.4</v>
      </c>
      <c r="G44" s="82">
        <v>131.4</v>
      </c>
    </row>
    <row r="45" spans="1:7" ht="13.5" thickBot="1">
      <c r="A45" s="26"/>
      <c r="B45" s="46" t="s">
        <v>26</v>
      </c>
      <c r="C45" s="42"/>
      <c r="D45" s="42"/>
      <c r="E45" s="42"/>
      <c r="F45" s="78">
        <v>4.8</v>
      </c>
      <c r="G45" s="83">
        <v>4.8</v>
      </c>
    </row>
    <row r="46" spans="1:7" ht="13.5" thickBot="1">
      <c r="A46" s="27">
        <v>30</v>
      </c>
      <c r="B46" s="14" t="s">
        <v>27</v>
      </c>
      <c r="C46" s="14"/>
      <c r="D46" s="14"/>
      <c r="E46" s="14"/>
      <c r="F46" s="45">
        <f>F42+F43+F44+F45</f>
        <v>487.2</v>
      </c>
      <c r="G46" s="45">
        <f>G42+G43+G44+G45</f>
        <v>244.20000000000002</v>
      </c>
    </row>
    <row r="47" ht="12.75">
      <c r="A47" s="1"/>
    </row>
    <row r="48" spans="1:7" ht="12.75">
      <c r="A48" s="25">
        <v>31</v>
      </c>
      <c r="B48" s="10" t="s">
        <v>28</v>
      </c>
      <c r="C48" s="10"/>
      <c r="D48" s="10"/>
      <c r="E48" s="10"/>
      <c r="F48" s="32">
        <f>F40-F46</f>
        <v>2673.8</v>
      </c>
      <c r="G48" s="32">
        <f>G40-G46</f>
        <v>4676.710331336407</v>
      </c>
    </row>
    <row r="49" spans="1:7" ht="12.75">
      <c r="A49" s="26">
        <v>32</v>
      </c>
      <c r="B49" s="46" t="s">
        <v>29</v>
      </c>
      <c r="C49" s="42"/>
      <c r="D49" s="42"/>
      <c r="E49" s="42"/>
      <c r="F49" s="37">
        <v>50</v>
      </c>
      <c r="G49" s="38">
        <v>50</v>
      </c>
    </row>
    <row r="50" spans="1:7" ht="13.5" thickBot="1">
      <c r="A50" s="26">
        <v>33</v>
      </c>
      <c r="B50" s="16" t="s">
        <v>30</v>
      </c>
      <c r="C50" s="16"/>
      <c r="D50" s="16"/>
      <c r="E50" s="16"/>
      <c r="F50" s="35">
        <v>1375.9</v>
      </c>
      <c r="G50" s="35">
        <v>1375.9</v>
      </c>
    </row>
    <row r="51" spans="1:7" ht="21" thickBot="1">
      <c r="A51" s="12">
        <v>34</v>
      </c>
      <c r="B51" s="60" t="s">
        <v>50</v>
      </c>
      <c r="C51" s="61"/>
      <c r="D51" s="61"/>
      <c r="E51" s="61"/>
      <c r="F51" s="62">
        <f>F48-F49-F50</f>
        <v>1247.9</v>
      </c>
      <c r="G51" s="62">
        <f>G48-G49-G50</f>
        <v>3250.8103313364068</v>
      </c>
    </row>
    <row r="52" ht="12.75">
      <c r="A52" s="1"/>
    </row>
    <row r="53" spans="1:5" ht="21">
      <c r="A53" s="1"/>
      <c r="B53" s="5" t="s">
        <v>31</v>
      </c>
      <c r="E53" s="66" t="s">
        <v>58</v>
      </c>
    </row>
    <row r="54" ht="12.75">
      <c r="A54" s="1"/>
    </row>
    <row r="55" ht="12.75">
      <c r="A55" s="1"/>
    </row>
    <row r="56" ht="12.75">
      <c r="A56" s="1"/>
    </row>
    <row r="57" ht="12.75">
      <c r="A57" s="4"/>
    </row>
    <row r="58" ht="12.75">
      <c r="A58" s="4"/>
    </row>
    <row r="59" ht="12.75">
      <c r="A59" s="4"/>
    </row>
  </sheetData>
  <printOptions/>
  <pageMargins left="0.41" right="0.42" top="0.44" bottom="0.73" header="0.31" footer="0.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140" zoomScaleNormal="140" workbookViewId="0" topLeftCell="A1">
      <selection activeCell="F42" sqref="F42:G45"/>
    </sheetView>
  </sheetViews>
  <sheetFormatPr defaultColWidth="9.140625" defaultRowHeight="12.75"/>
  <cols>
    <col min="1" max="1" width="3.8515625" style="0" customWidth="1"/>
    <col min="2" max="2" width="8.28125" style="0" customWidth="1"/>
    <col min="3" max="3" width="13.421875" style="0" customWidth="1"/>
    <col min="4" max="4" width="14.7109375" style="0" customWidth="1"/>
    <col min="6" max="7" width="9.28125" style="0" bestFit="1" customWidth="1"/>
    <col min="8" max="8" width="16.7109375" style="0" customWidth="1"/>
    <col min="9" max="9" width="11.421875" style="0" customWidth="1"/>
    <col min="10" max="10" width="11.57421875" style="0" customWidth="1"/>
  </cols>
  <sheetData>
    <row r="1" spans="1:3" ht="22.5">
      <c r="A1" s="1"/>
      <c r="C1" s="56" t="s">
        <v>51</v>
      </c>
    </row>
    <row r="2" ht="12.75" customHeight="1" thickBot="1">
      <c r="A2" s="1"/>
    </row>
    <row r="3" spans="1:7" ht="13.5" thickBot="1">
      <c r="A3" s="1"/>
      <c r="F3" s="50" t="s">
        <v>0</v>
      </c>
      <c r="G3" s="7" t="s">
        <v>1</v>
      </c>
    </row>
    <row r="4" spans="1:7" ht="15.75">
      <c r="A4" s="8"/>
      <c r="B4" s="9" t="s">
        <v>2</v>
      </c>
      <c r="C4" s="51" t="s">
        <v>44</v>
      </c>
      <c r="D4" s="10"/>
      <c r="E4" s="36" t="s">
        <v>4</v>
      </c>
      <c r="F4" s="27"/>
      <c r="G4" s="63" t="s">
        <v>56</v>
      </c>
    </row>
    <row r="5" spans="1:7" ht="20.25" customHeight="1">
      <c r="A5" s="13" t="s">
        <v>5</v>
      </c>
      <c r="C5" s="65" t="s">
        <v>57</v>
      </c>
      <c r="D5" s="14"/>
      <c r="E5" s="31" t="s">
        <v>3</v>
      </c>
      <c r="F5" s="27"/>
      <c r="G5" s="64">
        <v>0.4583333333333333</v>
      </c>
    </row>
    <row r="6" spans="1:5" ht="13.5" thickBot="1">
      <c r="A6" s="1"/>
      <c r="E6" s="2"/>
    </row>
    <row r="7" spans="1:9" ht="13.5" thickBot="1">
      <c r="A7" s="25">
        <v>1</v>
      </c>
      <c r="B7" s="10"/>
      <c r="C7" s="10"/>
      <c r="D7" s="10"/>
      <c r="E7" s="36" t="s">
        <v>6</v>
      </c>
      <c r="F7" s="75">
        <v>2.656</v>
      </c>
      <c r="G7" s="76">
        <v>4.77</v>
      </c>
      <c r="H7" s="43" t="s">
        <v>52</v>
      </c>
      <c r="I7" s="41"/>
    </row>
    <row r="8" spans="1:9" ht="15" customHeight="1">
      <c r="A8" s="26">
        <v>2</v>
      </c>
      <c r="B8" s="52" t="s">
        <v>45</v>
      </c>
      <c r="D8" s="16"/>
      <c r="E8" s="36" t="s">
        <v>7</v>
      </c>
      <c r="F8" s="75">
        <v>2.656</v>
      </c>
      <c r="G8" s="77">
        <v>4.77</v>
      </c>
      <c r="H8" s="33" t="s">
        <v>33</v>
      </c>
      <c r="I8" s="15">
        <f>F15-F9</f>
        <v>1.5129999999999995</v>
      </c>
    </row>
    <row r="9" spans="1:9" ht="12.75">
      <c r="A9" s="26">
        <v>3</v>
      </c>
      <c r="B9" s="16"/>
      <c r="C9" s="16"/>
      <c r="D9" s="16"/>
      <c r="E9" s="36" t="s">
        <v>8</v>
      </c>
      <c r="F9" s="37">
        <f>(F7+F8)/2</f>
        <v>2.656</v>
      </c>
      <c r="G9" s="37">
        <f>(G7+G8)/2</f>
        <v>4.77</v>
      </c>
      <c r="H9" s="37" t="s">
        <v>32</v>
      </c>
      <c r="I9" s="38">
        <v>-1.8</v>
      </c>
    </row>
    <row r="10" spans="1:9" ht="13.5" thickBot="1">
      <c r="A10" s="26">
        <v>4</v>
      </c>
      <c r="C10" s="16"/>
      <c r="D10" s="16" t="s">
        <v>9</v>
      </c>
      <c r="E10" s="17"/>
      <c r="F10" s="32">
        <f>I11</f>
        <v>-0.033686267718872905</v>
      </c>
      <c r="G10" s="11">
        <f>I29</f>
        <v>-0.007511506597115695</v>
      </c>
      <c r="H10" s="35" t="s">
        <v>34</v>
      </c>
      <c r="I10" s="18">
        <f>79.2-I14</f>
        <v>80.846</v>
      </c>
    </row>
    <row r="11" spans="1:9" ht="16.5" thickBot="1">
      <c r="A11" s="27">
        <v>5</v>
      </c>
      <c r="B11" s="14"/>
      <c r="C11" s="14"/>
      <c r="D11" s="39" t="s">
        <v>41</v>
      </c>
      <c r="E11" s="41"/>
      <c r="F11" s="74">
        <f>F9+F10</f>
        <v>2.6223137322811274</v>
      </c>
      <c r="G11" s="71">
        <f>G9+G10</f>
        <v>4.762488493402884</v>
      </c>
      <c r="H11" s="43" t="s">
        <v>35</v>
      </c>
      <c r="I11" s="54">
        <f>I8*I9/I10</f>
        <v>-0.033686267718872905</v>
      </c>
    </row>
    <row r="12" spans="1:5" ht="15.75">
      <c r="A12" s="1"/>
      <c r="D12" s="3"/>
      <c r="E12" s="2"/>
    </row>
    <row r="13" spans="1:9" ht="15.75">
      <c r="A13" s="25">
        <v>6</v>
      </c>
      <c r="B13" s="10"/>
      <c r="C13" s="10"/>
      <c r="D13" s="19"/>
      <c r="E13" s="30" t="s">
        <v>6</v>
      </c>
      <c r="F13" s="78">
        <v>4.169</v>
      </c>
      <c r="G13" s="79">
        <v>5.11</v>
      </c>
      <c r="H13" s="37" t="s">
        <v>33</v>
      </c>
      <c r="I13" s="38">
        <f>F15-F9</f>
        <v>1.5129999999999995</v>
      </c>
    </row>
    <row r="14" spans="1:9" ht="18">
      <c r="A14" s="26">
        <v>7</v>
      </c>
      <c r="B14" s="52" t="s">
        <v>46</v>
      </c>
      <c r="D14" s="20"/>
      <c r="E14" s="36" t="s">
        <v>7</v>
      </c>
      <c r="F14" s="37">
        <f>F13</f>
        <v>4.169</v>
      </c>
      <c r="G14" s="38">
        <f>G13</f>
        <v>5.11</v>
      </c>
      <c r="H14" s="37" t="s">
        <v>32</v>
      </c>
      <c r="I14" s="77">
        <v>-1.646</v>
      </c>
    </row>
    <row r="15" spans="1:9" ht="16.5" thickBot="1">
      <c r="A15" s="26">
        <v>8</v>
      </c>
      <c r="B15" s="16"/>
      <c r="C15" s="16"/>
      <c r="D15" s="20"/>
      <c r="E15" s="36" t="s">
        <v>8</v>
      </c>
      <c r="F15" s="37">
        <f>(F13+F14)/2</f>
        <v>4.169</v>
      </c>
      <c r="G15" s="37">
        <f>(G13+G14)/2</f>
        <v>5.11</v>
      </c>
      <c r="H15" s="35" t="s">
        <v>34</v>
      </c>
      <c r="I15" s="18">
        <f>I10</f>
        <v>80.846</v>
      </c>
    </row>
    <row r="16" spans="1:9" ht="13.5" thickBot="1">
      <c r="A16" s="26">
        <v>9</v>
      </c>
      <c r="C16" s="16"/>
      <c r="D16" s="16" t="s">
        <v>9</v>
      </c>
      <c r="E16" s="17"/>
      <c r="F16" s="35">
        <f>I16</f>
        <v>-0.030804220369591555</v>
      </c>
      <c r="G16" s="16">
        <f>I34</f>
        <v>-0.009493709726910115</v>
      </c>
      <c r="H16" s="43" t="s">
        <v>36</v>
      </c>
      <c r="I16" s="54">
        <f>I13*I14/I15</f>
        <v>-0.030804220369591555</v>
      </c>
    </row>
    <row r="17" spans="1:7" ht="16.5" thickBot="1">
      <c r="A17" s="27">
        <v>10</v>
      </c>
      <c r="B17" s="14"/>
      <c r="C17" s="14"/>
      <c r="D17" s="39" t="s">
        <v>49</v>
      </c>
      <c r="E17" s="72"/>
      <c r="F17" s="74">
        <f>F15+F16</f>
        <v>4.138195779630408</v>
      </c>
      <c r="G17" s="71">
        <f>G15+G16</f>
        <v>5.10050629027309</v>
      </c>
    </row>
    <row r="18" spans="1:9" ht="16.5" thickBot="1">
      <c r="A18" s="1"/>
      <c r="D18" s="3"/>
      <c r="E18" s="2"/>
      <c r="H18" s="45" t="s">
        <v>37</v>
      </c>
      <c r="I18" s="41"/>
    </row>
    <row r="19" spans="1:9" ht="15.75">
      <c r="A19" s="25">
        <v>11</v>
      </c>
      <c r="B19" s="10"/>
      <c r="C19" s="10"/>
      <c r="D19" s="19"/>
      <c r="E19" s="57" t="s">
        <v>6</v>
      </c>
      <c r="F19" s="75">
        <v>3.38</v>
      </c>
      <c r="G19" s="77">
        <v>4.94</v>
      </c>
      <c r="H19" s="33" t="s">
        <v>38</v>
      </c>
      <c r="I19" s="84">
        <v>0.319</v>
      </c>
    </row>
    <row r="20" spans="1:9" ht="18.75" thickBot="1">
      <c r="A20" s="26">
        <v>12</v>
      </c>
      <c r="B20" s="53" t="s">
        <v>47</v>
      </c>
      <c r="C20" s="16"/>
      <c r="D20" s="20"/>
      <c r="E20" s="34" t="s">
        <v>7</v>
      </c>
      <c r="F20" s="80">
        <v>3.38</v>
      </c>
      <c r="G20" s="81">
        <v>4.94</v>
      </c>
      <c r="H20" s="37" t="s">
        <v>39</v>
      </c>
      <c r="I20" s="77">
        <v>0.326</v>
      </c>
    </row>
    <row r="21" spans="1:9" ht="16.5" thickBot="1">
      <c r="A21" s="27">
        <v>13</v>
      </c>
      <c r="B21" s="14"/>
      <c r="C21" s="14"/>
      <c r="D21" s="39" t="s">
        <v>48</v>
      </c>
      <c r="E21" s="40"/>
      <c r="F21" s="71">
        <f>(F19+F20)/2</f>
        <v>3.38</v>
      </c>
      <c r="G21" s="70">
        <f>(G19+G20)/2</f>
        <v>4.94</v>
      </c>
      <c r="H21" s="11" t="s">
        <v>40</v>
      </c>
      <c r="I21" s="11">
        <f>I19-I20</f>
        <v>-0.007000000000000006</v>
      </c>
    </row>
    <row r="22" spans="1:9" ht="13.5" thickBot="1">
      <c r="A22" s="1"/>
      <c r="E22" s="16"/>
      <c r="F22" s="16"/>
      <c r="G22" s="16"/>
      <c r="H22" s="55" t="s">
        <v>42</v>
      </c>
      <c r="I22" s="54">
        <f>((I19-I20)*40.5)/(I19+I20)</f>
        <v>-0.43953488372093064</v>
      </c>
    </row>
    <row r="23" spans="1:7" ht="12.75">
      <c r="A23" s="25">
        <v>14</v>
      </c>
      <c r="B23" s="23" t="s">
        <v>10</v>
      </c>
      <c r="C23" s="10"/>
      <c r="D23" s="10"/>
      <c r="E23" s="10"/>
      <c r="F23" s="32">
        <f>(F11+F17)/2</f>
        <v>3.3802547559557676</v>
      </c>
      <c r="G23" s="32">
        <f>(G11+G17)/2</f>
        <v>4.931497391837987</v>
      </c>
    </row>
    <row r="24" spans="1:7" ht="13.5" thickBot="1">
      <c r="A24" s="26">
        <v>15</v>
      </c>
      <c r="B24" s="46" t="s">
        <v>11</v>
      </c>
      <c r="C24" s="42"/>
      <c r="D24" s="42"/>
      <c r="E24" s="42"/>
      <c r="F24" s="37">
        <f>F21-F23</f>
        <v>-0.00025475595576773813</v>
      </c>
      <c r="G24" s="37">
        <f>G21-G23</f>
        <v>0.008502608162013203</v>
      </c>
    </row>
    <row r="25" spans="1:9" ht="13.5" thickBot="1">
      <c r="A25" s="26">
        <v>16</v>
      </c>
      <c r="B25" s="46" t="s">
        <v>12</v>
      </c>
      <c r="C25" s="42"/>
      <c r="D25" s="42"/>
      <c r="E25" s="42"/>
      <c r="F25" s="95">
        <f>(6*F21+F11+F17)/8</f>
        <v>3.380063688988942</v>
      </c>
      <c r="G25" s="95">
        <f>(6*G21+G11+G17)/8</f>
        <v>4.937874347959497</v>
      </c>
      <c r="H25" s="40" t="s">
        <v>53</v>
      </c>
      <c r="I25" s="41"/>
    </row>
    <row r="26" spans="1:9" ht="16.5" thickBot="1">
      <c r="A26" s="27">
        <v>17</v>
      </c>
      <c r="B26" s="24" t="s">
        <v>13</v>
      </c>
      <c r="C26" s="14"/>
      <c r="D26" s="14"/>
      <c r="E26" s="14"/>
      <c r="F26" s="96">
        <v>2872</v>
      </c>
      <c r="G26" s="96">
        <v>4353.5</v>
      </c>
      <c r="H26" s="15" t="s">
        <v>33</v>
      </c>
      <c r="I26" s="15">
        <f>G15-G9</f>
        <v>0.34000000000000075</v>
      </c>
    </row>
    <row r="27" spans="1:9" ht="12.75">
      <c r="A27" s="1"/>
      <c r="H27" s="35" t="s">
        <v>32</v>
      </c>
      <c r="I27" s="37">
        <v>-1.8</v>
      </c>
    </row>
    <row r="28" spans="1:9" ht="13.5" thickBot="1">
      <c r="A28" s="25">
        <v>18</v>
      </c>
      <c r="B28" s="10" t="s">
        <v>14</v>
      </c>
      <c r="C28" s="10"/>
      <c r="D28" s="10"/>
      <c r="E28" s="10"/>
      <c r="F28" s="78">
        <v>9.09</v>
      </c>
      <c r="G28" s="79">
        <v>9.93</v>
      </c>
      <c r="H28" s="32" t="s">
        <v>34</v>
      </c>
      <c r="I28" s="18">
        <f>79.2-I32</f>
        <v>81.47500000000001</v>
      </c>
    </row>
    <row r="29" spans="1:9" ht="13.5" thickBot="1">
      <c r="A29" s="26">
        <v>19</v>
      </c>
      <c r="B29" s="46" t="s">
        <v>43</v>
      </c>
      <c r="C29" s="42"/>
      <c r="D29" s="42"/>
      <c r="E29" s="42"/>
      <c r="F29" s="37">
        <f>(I21*40.5)/(I19+I20)</f>
        <v>-0.43953488372093064</v>
      </c>
      <c r="G29" s="37">
        <f>(I39*40.5)/(I37+I38)</f>
        <v>2.3509234828496064</v>
      </c>
      <c r="H29" s="43" t="s">
        <v>35</v>
      </c>
      <c r="I29" s="54">
        <f>I26*I27/I28</f>
        <v>-0.007511506597115695</v>
      </c>
    </row>
    <row r="30" spans="1:7" ht="12.75">
      <c r="A30" s="26">
        <v>20</v>
      </c>
      <c r="B30" s="21" t="s">
        <v>15</v>
      </c>
      <c r="C30" s="16"/>
      <c r="D30" s="16"/>
      <c r="E30" s="16"/>
      <c r="F30" s="35">
        <f>F17-F11</f>
        <v>1.5158820473492804</v>
      </c>
      <c r="G30" s="35">
        <f>G17-G11</f>
        <v>0.33801779687020606</v>
      </c>
    </row>
    <row r="31" spans="1:9" ht="12.75">
      <c r="A31" s="26">
        <v>21</v>
      </c>
      <c r="B31" s="46" t="s">
        <v>16</v>
      </c>
      <c r="C31" s="42"/>
      <c r="D31" s="42"/>
      <c r="E31" s="42"/>
      <c r="F31" s="75">
        <v>49.13</v>
      </c>
      <c r="G31" s="77">
        <v>60.04</v>
      </c>
      <c r="H31" s="37" t="s">
        <v>33</v>
      </c>
      <c r="I31" s="37">
        <f>G15-G9</f>
        <v>0.34000000000000075</v>
      </c>
    </row>
    <row r="32" spans="1:9" ht="12.75">
      <c r="A32" s="26">
        <v>22</v>
      </c>
      <c r="B32" s="16" t="s">
        <v>17</v>
      </c>
      <c r="C32" s="16"/>
      <c r="D32" s="16"/>
      <c r="E32" s="16"/>
      <c r="F32" s="80">
        <v>41.61</v>
      </c>
      <c r="G32" s="82">
        <v>54.68</v>
      </c>
      <c r="H32" s="35" t="s">
        <v>32</v>
      </c>
      <c r="I32" s="82">
        <v>-2.275</v>
      </c>
    </row>
    <row r="33" spans="1:9" ht="13.5" thickBot="1">
      <c r="A33" s="26">
        <v>23</v>
      </c>
      <c r="B33" s="46" t="s">
        <v>18</v>
      </c>
      <c r="C33" s="42"/>
      <c r="D33" s="42"/>
      <c r="E33" s="42"/>
      <c r="F33" s="37">
        <f>F31-F32</f>
        <v>7.520000000000003</v>
      </c>
      <c r="G33" s="37">
        <f>G31-G32</f>
        <v>5.359999999999999</v>
      </c>
      <c r="H33" s="32" t="s">
        <v>34</v>
      </c>
      <c r="I33" s="11">
        <f>I28</f>
        <v>81.47500000000001</v>
      </c>
    </row>
    <row r="34" spans="1:9" ht="13.5" thickBot="1">
      <c r="A34" s="27">
        <v>24</v>
      </c>
      <c r="B34" s="14" t="s">
        <v>19</v>
      </c>
      <c r="C34" s="14"/>
      <c r="D34" s="14"/>
      <c r="E34" s="14"/>
      <c r="F34" s="33">
        <v>81</v>
      </c>
      <c r="G34" s="14">
        <v>81</v>
      </c>
      <c r="H34" s="54" t="s">
        <v>36</v>
      </c>
      <c r="I34" s="54">
        <f>I31*I32/I33</f>
        <v>-0.009493709726910115</v>
      </c>
    </row>
    <row r="35" ht="13.5" thickBot="1">
      <c r="A35" s="1"/>
    </row>
    <row r="36" spans="1:9" ht="13.5" thickBot="1">
      <c r="A36" s="25">
        <v>25</v>
      </c>
      <c r="B36" s="22" t="s">
        <v>54</v>
      </c>
      <c r="C36" s="10"/>
      <c r="D36" s="10"/>
      <c r="E36" s="10"/>
      <c r="F36" s="32">
        <f>(F28*F30*F29*100)/F34</f>
        <v>-7.477176331227504</v>
      </c>
      <c r="G36" s="32">
        <f>(G28*G30*G29*100)/G34</f>
        <v>9.741869116657691</v>
      </c>
      <c r="H36" s="43" t="s">
        <v>37</v>
      </c>
      <c r="I36" s="41"/>
    </row>
    <row r="37" spans="1:9" ht="12.75">
      <c r="A37" s="26">
        <v>26</v>
      </c>
      <c r="B37" s="47" t="s">
        <v>55</v>
      </c>
      <c r="C37" s="42"/>
      <c r="D37" s="42"/>
      <c r="E37" s="42"/>
      <c r="F37" s="37">
        <f>(F30*F30*50*F33)/F34</f>
        <v>10.66678754857924</v>
      </c>
      <c r="G37" s="37">
        <f>(G30*G30*50*G33)/G34</f>
        <v>0.378032300102034</v>
      </c>
      <c r="H37" s="33" t="s">
        <v>38</v>
      </c>
      <c r="I37" s="84">
        <v>0.401</v>
      </c>
    </row>
    <row r="38" spans="1:9" ht="13.5" thickBot="1">
      <c r="A38" s="26">
        <v>27</v>
      </c>
      <c r="B38" s="59" t="s">
        <v>20</v>
      </c>
      <c r="C38" s="16"/>
      <c r="D38" s="16"/>
      <c r="E38" s="16"/>
      <c r="F38" s="35">
        <f>F26+F36+F37</f>
        <v>2875.1896112173517</v>
      </c>
      <c r="G38" s="35">
        <f>G26+G36+G37</f>
        <v>4363.61990141676</v>
      </c>
      <c r="H38" s="35" t="s">
        <v>39</v>
      </c>
      <c r="I38" s="82">
        <v>0.357</v>
      </c>
    </row>
    <row r="39" spans="1:9" ht="13.5" thickBot="1">
      <c r="A39" s="26">
        <v>28</v>
      </c>
      <c r="B39" s="48" t="s">
        <v>21</v>
      </c>
      <c r="C39" s="42"/>
      <c r="D39" s="42"/>
      <c r="E39" s="58">
        <v>1.002</v>
      </c>
      <c r="F39" s="38">
        <f>((E39-1.025)/1.025)*F38</f>
        <v>-64.51644981268178</v>
      </c>
      <c r="G39" s="38">
        <f>((E39-1.025)/1.025)*F38</f>
        <v>-64.51644981268178</v>
      </c>
      <c r="H39" s="32" t="s">
        <v>40</v>
      </c>
      <c r="I39" s="11">
        <f>I37-I38</f>
        <v>0.04400000000000004</v>
      </c>
    </row>
    <row r="40" spans="1:9" ht="13.5" thickBot="1">
      <c r="A40" s="27">
        <v>29</v>
      </c>
      <c r="B40" s="49" t="s">
        <v>22</v>
      </c>
      <c r="C40" s="14"/>
      <c r="D40" s="14"/>
      <c r="E40" s="14"/>
      <c r="F40" s="33">
        <f>F38+F39</f>
        <v>2810.67316140467</v>
      </c>
      <c r="G40" s="33">
        <f>G38+G39</f>
        <v>4299.103451604078</v>
      </c>
      <c r="H40" s="6" t="s">
        <v>42</v>
      </c>
      <c r="I40" s="54">
        <f>((I37-I38)*40.5)/(I37+I38)</f>
        <v>2.3509234828496064</v>
      </c>
    </row>
    <row r="41" ht="12.75">
      <c r="A41" s="4"/>
    </row>
    <row r="42" spans="1:7" ht="12.75">
      <c r="A42" s="28"/>
      <c r="B42" s="10" t="s">
        <v>23</v>
      </c>
      <c r="C42" s="10"/>
      <c r="D42" s="10"/>
      <c r="E42" s="10"/>
      <c r="F42" s="78">
        <v>1257.25</v>
      </c>
      <c r="G42" s="83">
        <v>1257.25</v>
      </c>
    </row>
    <row r="43" spans="1:7" ht="12.75">
      <c r="A43" s="29"/>
      <c r="B43" s="46" t="s">
        <v>24</v>
      </c>
      <c r="C43" s="42"/>
      <c r="D43" s="42"/>
      <c r="E43" s="42"/>
      <c r="F43" s="75">
        <v>43</v>
      </c>
      <c r="G43" s="77">
        <v>41</v>
      </c>
    </row>
    <row r="44" spans="1:7" ht="12.75">
      <c r="A44" s="29"/>
      <c r="B44" s="16" t="s">
        <v>25</v>
      </c>
      <c r="C44" s="16"/>
      <c r="D44" s="16"/>
      <c r="E44" s="16"/>
      <c r="F44" s="80">
        <v>72</v>
      </c>
      <c r="G44" s="82">
        <v>71</v>
      </c>
    </row>
    <row r="45" spans="1:7" ht="13.5" thickBot="1">
      <c r="A45" s="26"/>
      <c r="B45" s="46" t="s">
        <v>26</v>
      </c>
      <c r="C45" s="42"/>
      <c r="D45" s="42"/>
      <c r="E45" s="42"/>
      <c r="F45" s="78">
        <v>4.8</v>
      </c>
      <c r="G45" s="83">
        <v>4.8</v>
      </c>
    </row>
    <row r="46" spans="1:7" ht="13.5" thickBot="1">
      <c r="A46" s="27">
        <v>30</v>
      </c>
      <c r="B46" s="14" t="s">
        <v>27</v>
      </c>
      <c r="C46" s="14"/>
      <c r="D46" s="14"/>
      <c r="E46" s="14"/>
      <c r="F46" s="45">
        <f>F42+F43+F44+F45</f>
        <v>1377.05</v>
      </c>
      <c r="G46" s="45">
        <f>G42+G43+G44+G45</f>
        <v>1374.05</v>
      </c>
    </row>
    <row r="47" ht="12.75">
      <c r="A47" s="1"/>
    </row>
    <row r="48" spans="1:7" ht="12.75">
      <c r="A48" s="25">
        <v>31</v>
      </c>
      <c r="B48" s="10" t="s">
        <v>28</v>
      </c>
      <c r="C48" s="10"/>
      <c r="D48" s="10"/>
      <c r="E48" s="10"/>
      <c r="F48" s="32">
        <f>F40-F46</f>
        <v>1433.6231614046699</v>
      </c>
      <c r="G48" s="32">
        <f>G40-G46</f>
        <v>2925.053451604078</v>
      </c>
    </row>
    <row r="49" spans="1:7" ht="12.75">
      <c r="A49" s="26">
        <v>32</v>
      </c>
      <c r="B49" s="46" t="s">
        <v>29</v>
      </c>
      <c r="C49" s="42"/>
      <c r="D49" s="42"/>
      <c r="E49" s="42"/>
      <c r="F49" s="37">
        <v>0</v>
      </c>
      <c r="G49" s="38">
        <v>57.6</v>
      </c>
    </row>
    <row r="50" spans="1:7" ht="13.5" thickBot="1">
      <c r="A50" s="26">
        <v>33</v>
      </c>
      <c r="B50" s="16" t="s">
        <v>30</v>
      </c>
      <c r="C50" s="16"/>
      <c r="D50" s="16"/>
      <c r="E50" s="16"/>
      <c r="F50" s="35">
        <v>1375.9</v>
      </c>
      <c r="G50" s="35">
        <v>1375.9</v>
      </c>
    </row>
    <row r="51" spans="1:7" ht="21" thickBot="1">
      <c r="A51" s="12">
        <v>34</v>
      </c>
      <c r="B51" s="60" t="s">
        <v>50</v>
      </c>
      <c r="C51" s="61"/>
      <c r="D51" s="61"/>
      <c r="E51" s="61"/>
      <c r="F51" s="62">
        <f>F48-F49-F50</f>
        <v>57.72316140466978</v>
      </c>
      <c r="G51" s="62">
        <f>G48-G49-G50</f>
        <v>1491.553451604078</v>
      </c>
    </row>
    <row r="52" ht="12.75">
      <c r="A52" s="1"/>
    </row>
    <row r="53" spans="1:5" ht="21">
      <c r="A53" s="1"/>
      <c r="B53" s="5" t="s">
        <v>31</v>
      </c>
      <c r="E53" s="66" t="s">
        <v>58</v>
      </c>
    </row>
    <row r="54" ht="12.75">
      <c r="A54" s="1"/>
    </row>
    <row r="55" ht="12.75">
      <c r="A55" s="1"/>
    </row>
    <row r="56" ht="12.75">
      <c r="A56" s="1"/>
    </row>
    <row r="57" ht="12.75">
      <c r="A57" s="4"/>
    </row>
    <row r="58" ht="12.75">
      <c r="A58" s="4"/>
    </row>
    <row r="59" ht="12.75">
      <c r="A59" s="4"/>
    </row>
  </sheetData>
  <printOptions/>
  <pageMargins left="0.41" right="0.42" top="0.44" bottom="0.73" header="0.31" footer="0.6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H3" sqref="H3"/>
    </sheetView>
  </sheetViews>
  <sheetFormatPr defaultColWidth="9.140625" defaultRowHeight="12.75"/>
  <cols>
    <col min="1" max="1" width="3.8515625" style="0" customWidth="1"/>
    <col min="2" max="2" width="8.28125" style="0" customWidth="1"/>
    <col min="3" max="3" width="13.421875" style="0" customWidth="1"/>
    <col min="4" max="4" width="14.7109375" style="0" customWidth="1"/>
    <col min="6" max="6" width="9.28125" style="0" bestFit="1" customWidth="1"/>
    <col min="7" max="7" width="9.8515625" style="0" customWidth="1"/>
    <col min="8" max="8" width="16.7109375" style="0" customWidth="1"/>
    <col min="9" max="9" width="11.421875" style="0" customWidth="1"/>
    <col min="10" max="10" width="11.57421875" style="0" customWidth="1"/>
  </cols>
  <sheetData>
    <row r="1" spans="1:3" ht="22.5">
      <c r="A1" s="1"/>
      <c r="C1" s="103" t="s">
        <v>61</v>
      </c>
    </row>
    <row r="2" ht="12.75" customHeight="1" thickBot="1">
      <c r="A2" s="1"/>
    </row>
    <row r="3" spans="1:7" ht="13.5" thickBot="1">
      <c r="A3" s="1"/>
      <c r="F3" s="50" t="s">
        <v>0</v>
      </c>
      <c r="G3" s="7" t="s">
        <v>1</v>
      </c>
    </row>
    <row r="4" spans="1:7" ht="15.75">
      <c r="A4" s="8"/>
      <c r="B4" s="9" t="s">
        <v>2</v>
      </c>
      <c r="C4" s="102" t="s">
        <v>44</v>
      </c>
      <c r="D4" s="10"/>
      <c r="E4" s="36" t="s">
        <v>4</v>
      </c>
      <c r="F4" s="97">
        <v>37691</v>
      </c>
      <c r="G4" s="63">
        <v>12.03</v>
      </c>
    </row>
    <row r="5" spans="1:7" ht="20.25" customHeight="1">
      <c r="A5" s="99" t="s">
        <v>5</v>
      </c>
      <c r="B5" s="14"/>
      <c r="C5" s="65" t="s">
        <v>60</v>
      </c>
      <c r="D5" s="14"/>
      <c r="E5" s="31" t="s">
        <v>3</v>
      </c>
      <c r="F5" s="98">
        <v>0.625</v>
      </c>
      <c r="G5" s="64">
        <v>0.7916666666666666</v>
      </c>
    </row>
    <row r="6" spans="1:5" ht="13.5" thickBot="1">
      <c r="A6" s="1"/>
      <c r="E6" s="2"/>
    </row>
    <row r="7" spans="1:9" ht="13.5" thickBot="1">
      <c r="A7" s="25">
        <v>1</v>
      </c>
      <c r="B7" s="10"/>
      <c r="C7" s="10"/>
      <c r="D7" s="10"/>
      <c r="E7" s="36" t="s">
        <v>6</v>
      </c>
      <c r="F7" s="75">
        <v>5.4</v>
      </c>
      <c r="G7" s="76">
        <v>3.65</v>
      </c>
      <c r="H7" s="43" t="s">
        <v>52</v>
      </c>
      <c r="I7" s="41"/>
    </row>
    <row r="8" spans="1:9" ht="15" customHeight="1">
      <c r="A8" s="26">
        <v>2</v>
      </c>
      <c r="B8" s="52" t="s">
        <v>45</v>
      </c>
      <c r="D8" s="16"/>
      <c r="E8" s="36" t="s">
        <v>7</v>
      </c>
      <c r="F8" s="75">
        <v>5.4</v>
      </c>
      <c r="G8" s="77">
        <v>3.7</v>
      </c>
      <c r="H8" s="33" t="s">
        <v>33</v>
      </c>
      <c r="I8" s="15">
        <f>F15-F9</f>
        <v>0.04999999999999982</v>
      </c>
    </row>
    <row r="9" spans="1:9" ht="12.75">
      <c r="A9" s="26">
        <v>3</v>
      </c>
      <c r="B9" s="16"/>
      <c r="C9" s="16"/>
      <c r="D9" s="16"/>
      <c r="E9" s="36" t="s">
        <v>8</v>
      </c>
      <c r="F9" s="37">
        <f>(F7+F8)/2</f>
        <v>5.4</v>
      </c>
      <c r="G9" s="37">
        <f>(G7+G8)/2</f>
        <v>3.675</v>
      </c>
      <c r="H9" s="37" t="s">
        <v>32</v>
      </c>
      <c r="I9" s="38">
        <v>-1.8</v>
      </c>
    </row>
    <row r="10" spans="1:9" ht="13.5" thickBot="1">
      <c r="A10" s="26">
        <v>4</v>
      </c>
      <c r="C10" s="16"/>
      <c r="D10" s="16" t="s">
        <v>9</v>
      </c>
      <c r="E10" s="17"/>
      <c r="F10" s="32">
        <f>I11</f>
        <v>-0.0011671259523423527</v>
      </c>
      <c r="G10" s="11">
        <f>I29</f>
        <v>-0.0017389064210729735</v>
      </c>
      <c r="H10" s="35" t="s">
        <v>34</v>
      </c>
      <c r="I10" s="18">
        <f>79.2-I14</f>
        <v>77.1125</v>
      </c>
    </row>
    <row r="11" spans="1:9" ht="16.5" thickBot="1">
      <c r="A11" s="27">
        <v>5</v>
      </c>
      <c r="B11" s="14"/>
      <c r="C11" s="14"/>
      <c r="D11" s="39" t="s">
        <v>41</v>
      </c>
      <c r="E11" s="40"/>
      <c r="F11" s="67">
        <f>F9+F10</f>
        <v>5.398832874047658</v>
      </c>
      <c r="G11" s="67">
        <f>G9+G10</f>
        <v>3.673261093578927</v>
      </c>
      <c r="H11" s="43" t="s">
        <v>35</v>
      </c>
      <c r="I11" s="54">
        <f>I8*I9/I10</f>
        <v>-0.0011671259523423527</v>
      </c>
    </row>
    <row r="12" spans="1:9" ht="15.75">
      <c r="A12" s="1"/>
      <c r="D12" s="3"/>
      <c r="E12" s="2"/>
      <c r="I12" t="s">
        <v>59</v>
      </c>
    </row>
    <row r="13" spans="1:9" ht="15.75">
      <c r="A13" s="25">
        <v>6</v>
      </c>
      <c r="B13" s="10"/>
      <c r="C13" s="10"/>
      <c r="D13" s="19"/>
      <c r="E13" s="30" t="s">
        <v>6</v>
      </c>
      <c r="F13" s="78">
        <v>5.45</v>
      </c>
      <c r="G13" s="79">
        <v>3.75</v>
      </c>
      <c r="H13" s="37" t="s">
        <v>33</v>
      </c>
      <c r="I13" s="37">
        <f>F15-F9</f>
        <v>0.04999999999999982</v>
      </c>
    </row>
    <row r="14" spans="1:9" ht="18">
      <c r="A14" s="26">
        <v>7</v>
      </c>
      <c r="B14" s="52" t="s">
        <v>46</v>
      </c>
      <c r="D14" s="20"/>
      <c r="E14" s="36" t="s">
        <v>7</v>
      </c>
      <c r="F14" s="100">
        <f>F13</f>
        <v>5.45</v>
      </c>
      <c r="G14" s="101">
        <f>G13</f>
        <v>3.75</v>
      </c>
      <c r="H14" s="37" t="s">
        <v>32</v>
      </c>
      <c r="I14" s="77">
        <v>2.0875</v>
      </c>
    </row>
    <row r="15" spans="1:9" ht="16.5" thickBot="1">
      <c r="A15" s="26">
        <v>8</v>
      </c>
      <c r="B15" s="16"/>
      <c r="C15" s="16"/>
      <c r="D15" s="20"/>
      <c r="E15" s="36" t="s">
        <v>8</v>
      </c>
      <c r="F15" s="37">
        <f>(F13+F14)/2</f>
        <v>5.45</v>
      </c>
      <c r="G15" s="37">
        <f>(G13+G14)/2</f>
        <v>3.75</v>
      </c>
      <c r="H15" s="35" t="s">
        <v>34</v>
      </c>
      <c r="I15" s="18">
        <f>I10</f>
        <v>77.1125</v>
      </c>
    </row>
    <row r="16" spans="1:9" ht="13.5" thickBot="1">
      <c r="A16" s="26">
        <v>9</v>
      </c>
      <c r="C16" s="16"/>
      <c r="D16" s="16" t="s">
        <v>9</v>
      </c>
      <c r="E16" s="17"/>
      <c r="F16" s="35">
        <f>I16</f>
        <v>0.0013535419030637008</v>
      </c>
      <c r="G16" s="16">
        <f>I34</f>
        <v>0.0015118825272106688</v>
      </c>
      <c r="H16" s="43" t="s">
        <v>36</v>
      </c>
      <c r="I16" s="54">
        <f>I13*I14/I15</f>
        <v>0.0013535419030637008</v>
      </c>
    </row>
    <row r="17" spans="1:7" ht="16.5" thickBot="1">
      <c r="A17" s="27">
        <v>10</v>
      </c>
      <c r="B17" s="14"/>
      <c r="C17" s="14"/>
      <c r="D17" s="39" t="s">
        <v>49</v>
      </c>
      <c r="E17" s="44"/>
      <c r="F17" s="67">
        <f>F15+F16</f>
        <v>5.451353541903064</v>
      </c>
      <c r="G17" s="67">
        <f>G15+G16</f>
        <v>3.7515118825272107</v>
      </c>
    </row>
    <row r="18" spans="1:9" ht="16.5" thickBot="1">
      <c r="A18" s="1"/>
      <c r="D18" s="3"/>
      <c r="E18" s="2"/>
      <c r="H18" s="45" t="s">
        <v>37</v>
      </c>
      <c r="I18" s="41"/>
    </row>
    <row r="19" spans="1:9" ht="15.75">
      <c r="A19" s="25">
        <v>11</v>
      </c>
      <c r="B19" s="10"/>
      <c r="C19" s="10"/>
      <c r="D19" s="19"/>
      <c r="E19" s="57" t="s">
        <v>6</v>
      </c>
      <c r="F19" s="75">
        <v>5.403</v>
      </c>
      <c r="G19" s="77">
        <v>3.71</v>
      </c>
      <c r="H19" s="33" t="s">
        <v>38</v>
      </c>
      <c r="I19" s="84">
        <v>0.4245</v>
      </c>
    </row>
    <row r="20" spans="1:9" ht="18.75" thickBot="1">
      <c r="A20" s="26">
        <v>12</v>
      </c>
      <c r="B20" s="53" t="s">
        <v>47</v>
      </c>
      <c r="C20" s="16"/>
      <c r="D20" s="20"/>
      <c r="E20" s="34" t="s">
        <v>7</v>
      </c>
      <c r="F20" s="80">
        <v>5.39</v>
      </c>
      <c r="G20" s="81">
        <v>3.71</v>
      </c>
      <c r="H20" s="37" t="s">
        <v>39</v>
      </c>
      <c r="I20" s="77">
        <v>0.3775</v>
      </c>
    </row>
    <row r="21" spans="1:9" ht="16.5" thickBot="1">
      <c r="A21" s="27">
        <v>13</v>
      </c>
      <c r="B21" s="14"/>
      <c r="C21" s="14"/>
      <c r="D21" s="39" t="s">
        <v>48</v>
      </c>
      <c r="E21" s="40"/>
      <c r="F21" s="71">
        <f>(F19+F20)/2</f>
        <v>5.3965</v>
      </c>
      <c r="G21" s="71">
        <f>(G19+G20)/2</f>
        <v>3.71</v>
      </c>
      <c r="H21" s="11" t="s">
        <v>40</v>
      </c>
      <c r="I21" s="11">
        <f>I19-I20</f>
        <v>0.046999999999999986</v>
      </c>
    </row>
    <row r="22" spans="1:9" ht="13.5" thickBot="1">
      <c r="A22" s="1"/>
      <c r="E22" s="16"/>
      <c r="F22" s="16"/>
      <c r="G22" s="16"/>
      <c r="H22" s="55" t="s">
        <v>42</v>
      </c>
      <c r="I22" s="54">
        <f>((I19-I20)*40.5)/(I19+I20)</f>
        <v>2.3734413965087273</v>
      </c>
    </row>
    <row r="23" spans="1:7" ht="12.75">
      <c r="A23" s="25">
        <v>14</v>
      </c>
      <c r="B23" s="23" t="s">
        <v>10</v>
      </c>
      <c r="C23" s="10"/>
      <c r="D23" s="10"/>
      <c r="E23" s="10"/>
      <c r="F23" s="32">
        <f>(F11+F17)/2</f>
        <v>5.425093207975361</v>
      </c>
      <c r="G23" s="32">
        <f>(G11+G17)/2</f>
        <v>3.7123864880530686</v>
      </c>
    </row>
    <row r="24" spans="1:7" ht="13.5" thickBot="1">
      <c r="A24" s="26">
        <v>15</v>
      </c>
      <c r="B24" s="46" t="s">
        <v>11</v>
      </c>
      <c r="C24" s="42"/>
      <c r="D24" s="42"/>
      <c r="E24" s="42"/>
      <c r="F24" s="37">
        <f>F21-F23</f>
        <v>-0.028593207975361246</v>
      </c>
      <c r="G24" s="37">
        <f>G21-G23</f>
        <v>-0.002386488053068625</v>
      </c>
    </row>
    <row r="25" spans="1:9" ht="13.5" thickBot="1">
      <c r="A25" s="26">
        <v>16</v>
      </c>
      <c r="B25" s="46" t="s">
        <v>12</v>
      </c>
      <c r="C25" s="42"/>
      <c r="D25" s="42"/>
      <c r="E25" s="42"/>
      <c r="F25" s="94">
        <f>(6*F21+F11+F17)/8</f>
        <v>5.40364830199384</v>
      </c>
      <c r="G25" s="94">
        <f>(6*G21+G11+G17)/8</f>
        <v>3.710596622013267</v>
      </c>
      <c r="H25" s="40" t="s">
        <v>53</v>
      </c>
      <c r="I25" s="41"/>
    </row>
    <row r="26" spans="1:9" ht="15.75">
      <c r="A26" s="27">
        <v>17</v>
      </c>
      <c r="B26" s="24" t="s">
        <v>13</v>
      </c>
      <c r="C26" s="14"/>
      <c r="D26" s="14"/>
      <c r="E26" s="14"/>
      <c r="F26" s="68">
        <v>4818</v>
      </c>
      <c r="G26" s="69">
        <v>3166</v>
      </c>
      <c r="H26" s="15" t="s">
        <v>33</v>
      </c>
      <c r="I26" s="15">
        <f>G15-G9</f>
        <v>0.07500000000000018</v>
      </c>
    </row>
    <row r="27" spans="1:9" ht="12.75">
      <c r="A27" s="1"/>
      <c r="H27" s="35" t="s">
        <v>32</v>
      </c>
      <c r="I27" s="18">
        <v>-1.8</v>
      </c>
    </row>
    <row r="28" spans="1:9" ht="13.5" thickBot="1">
      <c r="A28" s="25">
        <v>18</v>
      </c>
      <c r="B28" s="10" t="s">
        <v>14</v>
      </c>
      <c r="C28" s="10"/>
      <c r="D28" s="10"/>
      <c r="E28" s="10"/>
      <c r="F28" s="78">
        <v>10.085</v>
      </c>
      <c r="G28" s="79">
        <v>9.29</v>
      </c>
      <c r="H28" s="32" t="s">
        <v>34</v>
      </c>
      <c r="I28" s="11">
        <f>79.2-I32</f>
        <v>77.635</v>
      </c>
    </row>
    <row r="29" spans="1:9" ht="13.5" thickBot="1">
      <c r="A29" s="26">
        <v>19</v>
      </c>
      <c r="B29" s="46" t="s">
        <v>43</v>
      </c>
      <c r="C29" s="42"/>
      <c r="D29" s="42"/>
      <c r="E29" s="42"/>
      <c r="F29" s="37">
        <f>(I21*40.5)/(I19+I20)</f>
        <v>2.3734413965087273</v>
      </c>
      <c r="G29" s="37">
        <f>(I39*40.5)/(I37+I38)</f>
        <v>0.24251497005988043</v>
      </c>
      <c r="H29" s="43" t="s">
        <v>35</v>
      </c>
      <c r="I29" s="54">
        <f>I26*I27/I28</f>
        <v>-0.0017389064210729735</v>
      </c>
    </row>
    <row r="30" spans="1:7" ht="12.75">
      <c r="A30" s="26">
        <v>20</v>
      </c>
      <c r="B30" s="21" t="s">
        <v>15</v>
      </c>
      <c r="C30" s="16"/>
      <c r="D30" s="16"/>
      <c r="E30" s="16"/>
      <c r="F30" s="35">
        <f>F17-F11</f>
        <v>0.05252066785540599</v>
      </c>
      <c r="G30" s="35">
        <f>G17-G11</f>
        <v>0.07825078894828374</v>
      </c>
    </row>
    <row r="31" spans="1:9" ht="12.75">
      <c r="A31" s="26">
        <v>21</v>
      </c>
      <c r="B31" s="46" t="s">
        <v>16</v>
      </c>
      <c r="C31" s="42"/>
      <c r="D31" s="42"/>
      <c r="E31" s="42"/>
      <c r="F31" s="75">
        <v>63</v>
      </c>
      <c r="G31" s="77">
        <v>52.58</v>
      </c>
      <c r="H31" s="32" t="s">
        <v>33</v>
      </c>
      <c r="I31" s="11">
        <f>G15-G9</f>
        <v>0.07500000000000018</v>
      </c>
    </row>
    <row r="32" spans="1:9" ht="12.75">
      <c r="A32" s="26">
        <v>22</v>
      </c>
      <c r="B32" s="16" t="s">
        <v>17</v>
      </c>
      <c r="C32" s="16"/>
      <c r="D32" s="16"/>
      <c r="E32" s="16"/>
      <c r="F32" s="80">
        <v>57.08</v>
      </c>
      <c r="G32" s="82">
        <v>43.27</v>
      </c>
      <c r="H32" s="37" t="s">
        <v>32</v>
      </c>
      <c r="I32" s="75">
        <v>1.565</v>
      </c>
    </row>
    <row r="33" spans="1:9" ht="13.5" thickBot="1">
      <c r="A33" s="26">
        <v>23</v>
      </c>
      <c r="B33" s="46" t="s">
        <v>18</v>
      </c>
      <c r="C33" s="42"/>
      <c r="D33" s="42"/>
      <c r="E33" s="42"/>
      <c r="F33" s="37">
        <f>F31-F32</f>
        <v>5.920000000000002</v>
      </c>
      <c r="G33" s="37">
        <f>G31-G32</f>
        <v>9.309999999999995</v>
      </c>
      <c r="H33" s="32" t="s">
        <v>34</v>
      </c>
      <c r="I33" s="11">
        <f>I28</f>
        <v>77.635</v>
      </c>
    </row>
    <row r="34" spans="1:9" ht="13.5" thickBot="1">
      <c r="A34" s="27">
        <v>24</v>
      </c>
      <c r="B34" s="14" t="s">
        <v>19</v>
      </c>
      <c r="C34" s="14"/>
      <c r="D34" s="14"/>
      <c r="E34" s="14"/>
      <c r="F34" s="33">
        <v>81</v>
      </c>
      <c r="G34" s="14">
        <v>81</v>
      </c>
      <c r="H34" s="54" t="s">
        <v>36</v>
      </c>
      <c r="I34" s="54">
        <f>I31*I32/I33</f>
        <v>0.0015118825272106688</v>
      </c>
    </row>
    <row r="35" ht="13.5" thickBot="1">
      <c r="A35" s="1"/>
    </row>
    <row r="36" spans="1:9" ht="13.5" thickBot="1">
      <c r="A36" s="25">
        <v>25</v>
      </c>
      <c r="B36" s="22" t="s">
        <v>54</v>
      </c>
      <c r="C36" s="10"/>
      <c r="D36" s="10"/>
      <c r="E36" s="10"/>
      <c r="F36" s="32">
        <f>(F28*F30*F29*100)/F34</f>
        <v>1.552028301753314</v>
      </c>
      <c r="G36" s="32">
        <f>(G28*G30*G29*100)/G34</f>
        <v>0.21764964949986718</v>
      </c>
      <c r="H36" s="43" t="s">
        <v>37</v>
      </c>
      <c r="I36" s="41"/>
    </row>
    <row r="37" spans="1:9" ht="12.75">
      <c r="A37" s="26">
        <v>26</v>
      </c>
      <c r="B37" s="47" t="s">
        <v>55</v>
      </c>
      <c r="C37" s="42"/>
      <c r="D37" s="42"/>
      <c r="E37" s="42"/>
      <c r="F37" s="37">
        <f>(F30*F30*50*F33)/F34</f>
        <v>0.010080154115869773</v>
      </c>
      <c r="G37" s="37">
        <f>(G30*G30*50*G33)/G34</f>
        <v>0.03518942061128304</v>
      </c>
      <c r="H37" s="33" t="s">
        <v>38</v>
      </c>
      <c r="I37" s="84">
        <v>0.336</v>
      </c>
    </row>
    <row r="38" spans="1:9" ht="13.5" thickBot="1">
      <c r="A38" s="26">
        <v>27</v>
      </c>
      <c r="B38" s="59" t="s">
        <v>20</v>
      </c>
      <c r="C38" s="16"/>
      <c r="D38" s="16"/>
      <c r="E38" s="16"/>
      <c r="F38" s="35">
        <f>F26+F36+F37</f>
        <v>4819.562108455869</v>
      </c>
      <c r="G38" s="35">
        <f>G26+G36+G37</f>
        <v>3166.2528390701113</v>
      </c>
      <c r="H38" s="35" t="s">
        <v>39</v>
      </c>
      <c r="I38" s="82">
        <v>0.332</v>
      </c>
    </row>
    <row r="39" spans="1:9" ht="13.5" thickBot="1">
      <c r="A39" s="26">
        <v>28</v>
      </c>
      <c r="B39" s="48" t="s">
        <v>21</v>
      </c>
      <c r="C39" s="42"/>
      <c r="D39" s="42"/>
      <c r="E39" s="58">
        <v>1.025</v>
      </c>
      <c r="F39" s="38">
        <f>((E39-1.025)/1.025)*F38</f>
        <v>0</v>
      </c>
      <c r="G39" s="38">
        <f>((E39-1.025)/1.025)*F38</f>
        <v>0</v>
      </c>
      <c r="H39" s="32" t="s">
        <v>40</v>
      </c>
      <c r="I39" s="11">
        <f>I37-I38</f>
        <v>0.0040000000000000036</v>
      </c>
    </row>
    <row r="40" spans="1:9" ht="13.5" thickBot="1">
      <c r="A40" s="27">
        <v>29</v>
      </c>
      <c r="B40" s="49" t="s">
        <v>22</v>
      </c>
      <c r="C40" s="14"/>
      <c r="D40" s="14"/>
      <c r="E40" s="14"/>
      <c r="F40" s="33">
        <f>F38+F39</f>
        <v>4819.562108455869</v>
      </c>
      <c r="G40" s="33">
        <f>G38+G39</f>
        <v>3166.2528390701113</v>
      </c>
      <c r="H40" s="6" t="s">
        <v>42</v>
      </c>
      <c r="I40" s="54">
        <f>((I37-I38)*40.5)/(I37+I38)</f>
        <v>0.24251497005988043</v>
      </c>
    </row>
    <row r="41" ht="12.75">
      <c r="A41" s="4"/>
    </row>
    <row r="42" spans="1:7" ht="12.75">
      <c r="A42" s="28"/>
      <c r="B42" s="10" t="s">
        <v>23</v>
      </c>
      <c r="C42" s="10"/>
      <c r="D42" s="10"/>
      <c r="E42" s="10"/>
      <c r="F42" s="78">
        <v>90</v>
      </c>
      <c r="G42" s="83">
        <v>832.6</v>
      </c>
    </row>
    <row r="43" spans="1:7" ht="12.75">
      <c r="A43" s="29"/>
      <c r="B43" s="46" t="s">
        <v>24</v>
      </c>
      <c r="C43" s="42"/>
      <c r="D43" s="42"/>
      <c r="E43" s="42"/>
      <c r="F43" s="75">
        <v>40</v>
      </c>
      <c r="G43" s="77">
        <v>38</v>
      </c>
    </row>
    <row r="44" spans="1:7" ht="12.75">
      <c r="A44" s="29"/>
      <c r="B44" s="16" t="s">
        <v>25</v>
      </c>
      <c r="C44" s="16"/>
      <c r="D44" s="16"/>
      <c r="E44" s="16"/>
      <c r="F44" s="80">
        <v>59.7</v>
      </c>
      <c r="G44" s="82">
        <v>59</v>
      </c>
    </row>
    <row r="45" spans="1:7" ht="13.5" thickBot="1">
      <c r="A45" s="26"/>
      <c r="B45" s="46" t="s">
        <v>26</v>
      </c>
      <c r="C45" s="42"/>
      <c r="D45" s="42"/>
      <c r="E45" s="42"/>
      <c r="F45" s="78">
        <v>7.9</v>
      </c>
      <c r="G45" s="83">
        <v>7.9</v>
      </c>
    </row>
    <row r="46" spans="1:7" ht="13.5" thickBot="1">
      <c r="A46" s="27">
        <v>30</v>
      </c>
      <c r="B46" s="14" t="s">
        <v>27</v>
      </c>
      <c r="C46" s="14"/>
      <c r="D46" s="14"/>
      <c r="E46" s="14"/>
      <c r="F46" s="45">
        <f>F42+F43+F44+F45</f>
        <v>197.6</v>
      </c>
      <c r="G46" s="45">
        <f>G42+G43+G44+G45</f>
        <v>937.5</v>
      </c>
    </row>
    <row r="47" ht="12.75">
      <c r="A47" s="1"/>
    </row>
    <row r="48" spans="1:7" ht="12.75">
      <c r="A48" s="25">
        <v>31</v>
      </c>
      <c r="B48" s="10" t="s">
        <v>28</v>
      </c>
      <c r="C48" s="10"/>
      <c r="D48" s="10"/>
      <c r="E48" s="10"/>
      <c r="F48" s="32">
        <f>F40-F46</f>
        <v>4621.9621084558685</v>
      </c>
      <c r="G48" s="32">
        <f>G40-G46</f>
        <v>2228.7528390701113</v>
      </c>
    </row>
    <row r="49" spans="1:7" ht="12.75">
      <c r="A49" s="26">
        <v>32</v>
      </c>
      <c r="B49" s="46" t="s">
        <v>29</v>
      </c>
      <c r="C49" s="42"/>
      <c r="D49" s="42"/>
      <c r="E49" s="42"/>
      <c r="F49" s="37">
        <v>45</v>
      </c>
      <c r="G49" s="38">
        <v>45</v>
      </c>
    </row>
    <row r="50" spans="1:7" ht="13.5" thickBot="1">
      <c r="A50" s="26">
        <v>33</v>
      </c>
      <c r="B50" s="16" t="s">
        <v>30</v>
      </c>
      <c r="C50" s="16"/>
      <c r="D50" s="16"/>
      <c r="E50" s="16"/>
      <c r="F50" s="35">
        <v>1375.9</v>
      </c>
      <c r="G50" s="35">
        <v>1375.9</v>
      </c>
    </row>
    <row r="51" spans="1:7" ht="21" thickBot="1">
      <c r="A51" s="12">
        <v>34</v>
      </c>
      <c r="B51" s="60" t="s">
        <v>50</v>
      </c>
      <c r="C51" s="61"/>
      <c r="D51" s="61"/>
      <c r="E51" s="61"/>
      <c r="F51" s="62">
        <f>F48-F49-F50</f>
        <v>3201.0621084558684</v>
      </c>
      <c r="G51" s="62">
        <f>G48-G49-G50</f>
        <v>807.8528390701113</v>
      </c>
    </row>
    <row r="52" ht="12.75">
      <c r="A52" s="1"/>
    </row>
    <row r="53" spans="1:5" ht="21">
      <c r="A53" s="1"/>
      <c r="B53" s="5" t="s">
        <v>31</v>
      </c>
      <c r="E53" s="66"/>
    </row>
    <row r="54" ht="12.75">
      <c r="A54" s="1"/>
    </row>
    <row r="55" ht="12.75">
      <c r="A55" s="1"/>
    </row>
    <row r="56" ht="12.75">
      <c r="A56" s="1"/>
    </row>
    <row r="57" ht="12.75">
      <c r="A57" s="4"/>
    </row>
    <row r="58" ht="12.75">
      <c r="A58" s="4"/>
    </row>
    <row r="59" ht="12.75">
      <c r="A59" s="4"/>
    </row>
  </sheetData>
  <printOptions/>
  <pageMargins left="0.41" right="0.42" top="0.44" bottom="0.73" header="0.31" footer="0.6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Dutch-Sea</dc:creator>
  <cp:keywords/>
  <dc:description/>
  <cp:lastModifiedBy>Customer</cp:lastModifiedBy>
  <cp:lastPrinted>2003-03-11T17:39:10Z</cp:lastPrinted>
  <dcterms:created xsi:type="dcterms:W3CDTF">2003-02-24T16:46:40Z</dcterms:created>
  <dcterms:modified xsi:type="dcterms:W3CDTF">2003-12-07T06:21:35Z</dcterms:modified>
  <cp:category/>
  <cp:version/>
  <cp:contentType/>
  <cp:contentStatus/>
</cp:coreProperties>
</file>