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4"/>
  </bookViews>
  <sheets>
    <sheet name="Blank" sheetId="1" r:id="rId1"/>
    <sheet name="Dunkirk" sheetId="2" r:id="rId2"/>
    <sheet name="Bejaia" sheetId="3" r:id="rId3"/>
    <sheet name="Bejaia (2)" sheetId="4" r:id="rId4"/>
    <sheet name="Marina" sheetId="5" r:id="rId5"/>
  </sheets>
  <definedNames/>
  <calcPr fullCalcOnLoad="1"/>
</workbook>
</file>

<file path=xl/sharedStrings.xml><?xml version="1.0" encoding="utf-8"?>
<sst xmlns="http://schemas.openxmlformats.org/spreadsheetml/2006/main" count="612" uniqueCount="126">
  <si>
    <t>Name of vessel</t>
  </si>
  <si>
    <t>Cargo</t>
  </si>
  <si>
    <t>Stowage factor</t>
  </si>
  <si>
    <t>Port of loading</t>
  </si>
  <si>
    <t>Port of destination</t>
  </si>
  <si>
    <t>Light ship</t>
  </si>
  <si>
    <t>L.B.P.</t>
  </si>
  <si>
    <t>Summer draft</t>
  </si>
  <si>
    <t>Keel to main deck</t>
  </si>
  <si>
    <t>Parameter</t>
  </si>
  <si>
    <t>LCF</t>
  </si>
  <si>
    <t>Distance LCF to midship</t>
  </si>
  <si>
    <t>TPC</t>
  </si>
  <si>
    <t>MCTC1</t>
  </si>
  <si>
    <t>MCTC2</t>
  </si>
  <si>
    <t>dLCF=LBP/2-LCF</t>
  </si>
  <si>
    <t>(for draft +0,5m)</t>
  </si>
  <si>
    <t>(for draft -0,5m)</t>
  </si>
  <si>
    <t>dMTCTC=MCTC1-MCTC2</t>
  </si>
  <si>
    <t>1.</t>
  </si>
  <si>
    <t>Draft Forward</t>
  </si>
  <si>
    <t>DFP</t>
  </si>
  <si>
    <t>2.</t>
  </si>
  <si>
    <t>Draft Aft</t>
  </si>
  <si>
    <t>DAP</t>
  </si>
  <si>
    <t>3.</t>
  </si>
  <si>
    <t>Corr-n</t>
  </si>
  <si>
    <t xml:space="preserve">Corrected Draft Forward </t>
  </si>
  <si>
    <t>4.</t>
  </si>
  <si>
    <t>5.</t>
  </si>
  <si>
    <t>6.</t>
  </si>
  <si>
    <t>Corrected Draft Aft</t>
  </si>
  <si>
    <t>7.</t>
  </si>
  <si>
    <t>Mean Fore &amp; Aft</t>
  </si>
  <si>
    <t>M=(DFP+DAP)/2</t>
  </si>
  <si>
    <t>8.</t>
  </si>
  <si>
    <t>Draft Midship Stbd</t>
  </si>
  <si>
    <t>Draft Midship Port</t>
  </si>
  <si>
    <t>DMPort</t>
  </si>
  <si>
    <t>DMStbd</t>
  </si>
  <si>
    <t>9.</t>
  </si>
  <si>
    <t>10.</t>
  </si>
  <si>
    <t>Draft Midship Mean</t>
  </si>
  <si>
    <t>11.</t>
  </si>
  <si>
    <t>Draft Mean of Means</t>
  </si>
  <si>
    <t>M=(6xDM+DFP+DAP)/8</t>
  </si>
  <si>
    <t>12.</t>
  </si>
  <si>
    <t>Displasement</t>
  </si>
  <si>
    <t>D1</t>
  </si>
  <si>
    <t>13.</t>
  </si>
  <si>
    <t>Trim</t>
  </si>
  <si>
    <t>T=DAP-DFP</t>
  </si>
  <si>
    <t>14.</t>
  </si>
  <si>
    <t>1st Correction for trim</t>
  </si>
  <si>
    <t>1st=(T/LBP)xTPCxdLCFx100</t>
  </si>
  <si>
    <t>15.</t>
  </si>
  <si>
    <t>2nd Correction fo trim</t>
  </si>
  <si>
    <t>2nd=(TxT/LBP)xdMCTCx0,5</t>
  </si>
  <si>
    <t>16.</t>
  </si>
  <si>
    <t xml:space="preserve">Displasement corrected </t>
  </si>
  <si>
    <t>for trim</t>
  </si>
  <si>
    <t>D2=D1+1st+2nd</t>
  </si>
  <si>
    <t>17.</t>
  </si>
  <si>
    <t>Displacement corrected</t>
  </si>
  <si>
    <t>for density</t>
  </si>
  <si>
    <t>D3=(Obs.Dens.-1,025)/1,025xD2</t>
  </si>
  <si>
    <t>18.</t>
  </si>
  <si>
    <t>DEDUCTIONS</t>
  </si>
  <si>
    <t>Ballast Water</t>
  </si>
  <si>
    <t>19.</t>
  </si>
  <si>
    <t>Fresh Water</t>
  </si>
  <si>
    <t>20.</t>
  </si>
  <si>
    <t>Fuel</t>
  </si>
  <si>
    <t>21.</t>
  </si>
  <si>
    <t>Lubrication Oil</t>
  </si>
  <si>
    <t>22.</t>
  </si>
  <si>
    <t>Sludge</t>
  </si>
  <si>
    <t>DEDUCTION SUB-TOTAL 1</t>
  </si>
  <si>
    <t xml:space="preserve">DEDUCTIONS TOTAL </t>
  </si>
  <si>
    <t>23.</t>
  </si>
  <si>
    <t>24.</t>
  </si>
  <si>
    <t>Cargo &amp; Const</t>
  </si>
  <si>
    <t>D3-Deductions Total</t>
  </si>
  <si>
    <t>25.</t>
  </si>
  <si>
    <t>Const</t>
  </si>
  <si>
    <t>26.</t>
  </si>
  <si>
    <t>Cargo Weight</t>
  </si>
  <si>
    <t>Formula</t>
  </si>
  <si>
    <t>Density of sea water</t>
  </si>
  <si>
    <t>Sea condition</t>
  </si>
  <si>
    <t>Date &amp; time</t>
  </si>
  <si>
    <t>Initial Survey</t>
  </si>
  <si>
    <t>Final Survey</t>
  </si>
  <si>
    <t>1375,91 mt</t>
  </si>
  <si>
    <t>81,0 m</t>
  </si>
  <si>
    <t>5,518 m</t>
  </si>
  <si>
    <t>7,113 m</t>
  </si>
  <si>
    <t>"DUTCH SEA"</t>
  </si>
  <si>
    <t>DM=(DMPort+DMStbd)/2</t>
  </si>
  <si>
    <t xml:space="preserve">                       DRAFT SURVEY REPORT</t>
  </si>
  <si>
    <t>Chief Officer_____________ V.Dankov</t>
  </si>
  <si>
    <t xml:space="preserve"> Surveyor _________________</t>
  </si>
  <si>
    <t>Sugar in 50 kg bags</t>
  </si>
  <si>
    <t>Dunkirk</t>
  </si>
  <si>
    <t>port</t>
  </si>
  <si>
    <t>?</t>
  </si>
  <si>
    <t>Initial</t>
  </si>
  <si>
    <t>Final</t>
  </si>
  <si>
    <t>Bejaia</t>
  </si>
  <si>
    <t>DF</t>
  </si>
  <si>
    <t>DA</t>
  </si>
  <si>
    <r>
      <t>((DA-DF)x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)/LBP</t>
    </r>
  </si>
  <si>
    <t>A</t>
  </si>
  <si>
    <t>B</t>
  </si>
  <si>
    <t>-fwd marks from PP (mtrs)</t>
  </si>
  <si>
    <t>-aft marks from PP (mtrs)</t>
  </si>
  <si>
    <r>
      <t>((DF-DA)x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>)/LBP</t>
    </r>
  </si>
  <si>
    <t xml:space="preserve"> constant</t>
  </si>
  <si>
    <t>bags</t>
  </si>
  <si>
    <t>tons</t>
  </si>
  <si>
    <t>Marina di Carrera</t>
  </si>
  <si>
    <t>Southampton</t>
  </si>
  <si>
    <t>Marble chipping</t>
  </si>
  <si>
    <t>0,67 cubm/t</t>
  </si>
  <si>
    <t>calm/port</t>
  </si>
  <si>
    <t>D3=(Obs.Dens.-1,025)/1,025xD2+D2</t>
  </si>
</sst>
</file>

<file path=xl/styles.xml><?xml version="1.0" encoding="utf-8"?>
<styleSheet xmlns="http://schemas.openxmlformats.org/spreadsheetml/2006/main">
  <numFmts count="19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_-* #,##0.000_-;_-* #,##0.000\-;_-* &quot;-&quot;??_-;_-@_-"/>
    <numFmt numFmtId="172" formatCode="_-* #,##0.0000_-;_-* #,##0.0000\-;_-* &quot;-&quot;??_-;_-@_-"/>
    <numFmt numFmtId="173" formatCode="_-* #,##0.0_-;_-* #,##0.0\-;_-* &quot;-&quot;??_-;_-@_-"/>
    <numFmt numFmtId="174" formatCode="_-* #,##0_-;_-* #,##0\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0" borderId="0" xfId="0" applyAlignment="1" quotePrefix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15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2" fillId="4" borderId="1" xfId="0" applyNumberFormat="1" applyFon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2" fillId="5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32">
      <selection activeCell="D50" sqref="D50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28.8515625" style="0" customWidth="1"/>
    <col min="4" max="4" width="16.57421875" style="0" customWidth="1"/>
    <col min="5" max="5" width="14.421875" style="0" customWidth="1"/>
    <col min="6" max="6" width="1.8515625" style="0" customWidth="1"/>
    <col min="7" max="7" width="7.00390625" style="0" customWidth="1"/>
    <col min="8" max="8" width="10.57421875" style="0" customWidth="1"/>
  </cols>
  <sheetData>
    <row r="1" ht="21" customHeight="1">
      <c r="B1" s="23" t="s">
        <v>99</v>
      </c>
    </row>
    <row r="2" ht="13.5" thickBot="1"/>
    <row r="3" spans="2:5" ht="16.5" thickTop="1">
      <c r="B3" s="12" t="s">
        <v>0</v>
      </c>
      <c r="C3" s="13" t="s">
        <v>97</v>
      </c>
      <c r="D3" s="24" t="s">
        <v>5</v>
      </c>
      <c r="E3" s="14" t="s">
        <v>93</v>
      </c>
    </row>
    <row r="4" spans="2:5" ht="12.75">
      <c r="B4" s="15" t="s">
        <v>1</v>
      </c>
      <c r="C4" s="4"/>
      <c r="D4" s="10" t="s">
        <v>6</v>
      </c>
      <c r="E4" s="16" t="s">
        <v>94</v>
      </c>
    </row>
    <row r="5" spans="2:5" ht="12.75">
      <c r="B5" s="15" t="s">
        <v>2</v>
      </c>
      <c r="C5" s="4"/>
      <c r="D5" s="10" t="s">
        <v>7</v>
      </c>
      <c r="E5" s="16" t="s">
        <v>95</v>
      </c>
    </row>
    <row r="6" spans="2:5" ht="12.75">
      <c r="B6" s="15" t="s">
        <v>3</v>
      </c>
      <c r="C6" s="4"/>
      <c r="D6" s="10" t="s">
        <v>8</v>
      </c>
      <c r="E6" s="16" t="s">
        <v>96</v>
      </c>
    </row>
    <row r="7" spans="2:5" ht="13.5" thickBot="1">
      <c r="B7" s="17" t="s">
        <v>4</v>
      </c>
      <c r="C7" s="18"/>
      <c r="D7" s="19"/>
      <c r="E7" s="20"/>
    </row>
    <row r="8" ht="13.5" thickTop="1"/>
    <row r="9" spans="4:5" ht="12.75">
      <c r="D9" s="26" t="s">
        <v>91</v>
      </c>
      <c r="E9" s="26" t="s">
        <v>92</v>
      </c>
    </row>
    <row r="10" spans="3:5" ht="12.75">
      <c r="C10" s="8" t="s">
        <v>90</v>
      </c>
      <c r="D10" s="27"/>
      <c r="E10" s="27"/>
    </row>
    <row r="11" spans="3:5" ht="12.75">
      <c r="C11" s="8" t="s">
        <v>89</v>
      </c>
      <c r="D11" s="4"/>
      <c r="E11" s="4"/>
    </row>
    <row r="12" spans="3:5" ht="12.75">
      <c r="C12" s="8" t="s">
        <v>88</v>
      </c>
      <c r="D12" s="4"/>
      <c r="E12" s="4"/>
    </row>
    <row r="13" spans="2:5" ht="12.75">
      <c r="B13" s="11" t="s">
        <v>9</v>
      </c>
      <c r="C13" s="11" t="s">
        <v>87</v>
      </c>
      <c r="D13" s="2"/>
      <c r="E13" s="2"/>
    </row>
    <row r="14" spans="2:5" ht="12.75">
      <c r="B14" s="2" t="s">
        <v>10</v>
      </c>
      <c r="C14" s="2"/>
      <c r="D14" s="2"/>
      <c r="E14" s="2"/>
    </row>
    <row r="15" spans="2:8" ht="12.75">
      <c r="B15" s="2" t="s">
        <v>11</v>
      </c>
      <c r="C15" s="2" t="s">
        <v>15</v>
      </c>
      <c r="D15" s="28">
        <f>40.5-D14</f>
        <v>40.5</v>
      </c>
      <c r="E15" s="28">
        <f>40.5-E14</f>
        <v>40.5</v>
      </c>
      <c r="G15" s="34" t="s">
        <v>106</v>
      </c>
      <c r="H15" s="34" t="s">
        <v>107</v>
      </c>
    </row>
    <row r="16" spans="2:5" ht="12.75">
      <c r="B16" s="2" t="s">
        <v>12</v>
      </c>
      <c r="C16" s="2"/>
      <c r="D16" s="2"/>
      <c r="E16" s="2"/>
    </row>
    <row r="17" spans="2:8" ht="12.75">
      <c r="B17" s="2" t="s">
        <v>13</v>
      </c>
      <c r="C17" s="2" t="s">
        <v>16</v>
      </c>
      <c r="D17" s="2"/>
      <c r="E17" s="2"/>
      <c r="G17" s="33">
        <f>D30+0.5</f>
        <v>0.5</v>
      </c>
      <c r="H17" s="33">
        <f>E30+0.5</f>
        <v>0.5</v>
      </c>
    </row>
    <row r="18" spans="2:8" ht="12.75">
      <c r="B18" s="2" t="s">
        <v>14</v>
      </c>
      <c r="C18" s="2" t="s">
        <v>17</v>
      </c>
      <c r="D18" s="2"/>
      <c r="E18" s="2"/>
      <c r="G18" s="33">
        <f>D30-0.5</f>
        <v>-0.5</v>
      </c>
      <c r="H18" s="33">
        <f>E30-0.5</f>
        <v>-0.5</v>
      </c>
    </row>
    <row r="19" spans="2:5" ht="12.75">
      <c r="B19" s="9"/>
      <c r="C19" s="2" t="s">
        <v>18</v>
      </c>
      <c r="D19" s="28">
        <f>D17-D18</f>
        <v>0</v>
      </c>
      <c r="E19" s="28">
        <f>E17-E18</f>
        <v>0</v>
      </c>
    </row>
    <row r="20" spans="1:9" ht="12.75">
      <c r="A20" s="2" t="s">
        <v>19</v>
      </c>
      <c r="B20" s="2" t="s">
        <v>20</v>
      </c>
      <c r="C20" s="2" t="s">
        <v>109</v>
      </c>
      <c r="D20" s="25"/>
      <c r="E20" s="25"/>
      <c r="G20" s="1" t="s">
        <v>112</v>
      </c>
      <c r="H20" s="1" t="s">
        <v>112</v>
      </c>
      <c r="I20" s="38" t="s">
        <v>114</v>
      </c>
    </row>
    <row r="21" spans="1:9" ht="12.75">
      <c r="A21" s="2" t="s">
        <v>22</v>
      </c>
      <c r="B21" s="2" t="s">
        <v>26</v>
      </c>
      <c r="C21" s="2" t="s">
        <v>111</v>
      </c>
      <c r="D21" s="25">
        <f>ROUND((((D23-D20)*$G$21)/81),3)</f>
        <v>0</v>
      </c>
      <c r="E21" s="25">
        <f>ROUND((((E23-E20)*$H$21)/81),3)</f>
        <v>0</v>
      </c>
      <c r="G21" s="40">
        <v>1.93</v>
      </c>
      <c r="H21" s="40">
        <v>1.93</v>
      </c>
      <c r="I21" s="39" t="s">
        <v>117</v>
      </c>
    </row>
    <row r="22" spans="1:5" ht="12.75">
      <c r="A22" s="2" t="s">
        <v>25</v>
      </c>
      <c r="B22" s="2" t="s">
        <v>27</v>
      </c>
      <c r="C22" s="2" t="s">
        <v>21</v>
      </c>
      <c r="D22" s="29">
        <f>D20+D21</f>
        <v>0</v>
      </c>
      <c r="E22" s="29">
        <f>E20+E21</f>
        <v>0</v>
      </c>
    </row>
    <row r="23" spans="1:9" ht="12.75">
      <c r="A23" s="2" t="s">
        <v>28</v>
      </c>
      <c r="B23" s="2" t="s">
        <v>23</v>
      </c>
      <c r="C23" s="2" t="s">
        <v>110</v>
      </c>
      <c r="D23" s="2"/>
      <c r="E23" s="35"/>
      <c r="G23" s="1" t="s">
        <v>113</v>
      </c>
      <c r="H23" s="1" t="s">
        <v>113</v>
      </c>
      <c r="I23" s="38" t="s">
        <v>115</v>
      </c>
    </row>
    <row r="24" spans="1:8" ht="12.75">
      <c r="A24" s="2" t="s">
        <v>29</v>
      </c>
      <c r="B24" s="2" t="s">
        <v>26</v>
      </c>
      <c r="C24" s="2" t="s">
        <v>116</v>
      </c>
      <c r="D24" s="25">
        <f>ROUND(((D20-D23)*$G$24)/81,3)</f>
        <v>0</v>
      </c>
      <c r="E24" s="25">
        <f>ROUND(((E20-E23)*$H$24)/81,3)</f>
        <v>0</v>
      </c>
      <c r="G24" s="40"/>
      <c r="H24" s="40"/>
    </row>
    <row r="25" spans="1:5" ht="12.75">
      <c r="A25" s="2" t="s">
        <v>30</v>
      </c>
      <c r="B25" s="2" t="s">
        <v>31</v>
      </c>
      <c r="C25" s="2" t="s">
        <v>24</v>
      </c>
      <c r="D25" s="29">
        <f>D23+D24</f>
        <v>0</v>
      </c>
      <c r="E25" s="29">
        <f>E23+E24</f>
        <v>0</v>
      </c>
    </row>
    <row r="26" spans="1:5" ht="12.75">
      <c r="A26" s="2" t="s">
        <v>32</v>
      </c>
      <c r="B26" s="2" t="s">
        <v>33</v>
      </c>
      <c r="C26" s="2" t="s">
        <v>34</v>
      </c>
      <c r="D26" s="29">
        <f>(D22+D25)/2</f>
        <v>0</v>
      </c>
      <c r="E26" s="29">
        <f>(E22+E25)/2</f>
        <v>0</v>
      </c>
    </row>
    <row r="27" spans="1:5" ht="12.75">
      <c r="A27" s="2" t="s">
        <v>35</v>
      </c>
      <c r="B27" s="2" t="s">
        <v>37</v>
      </c>
      <c r="C27" s="2" t="s">
        <v>38</v>
      </c>
      <c r="D27" s="2"/>
      <c r="E27" s="2"/>
    </row>
    <row r="28" spans="1:5" ht="12.75">
      <c r="A28" s="2" t="s">
        <v>40</v>
      </c>
      <c r="B28" s="2" t="s">
        <v>36</v>
      </c>
      <c r="C28" s="2" t="s">
        <v>39</v>
      </c>
      <c r="D28" s="25"/>
      <c r="E28" s="2"/>
    </row>
    <row r="29" spans="1:5" ht="12.75">
      <c r="A29" s="2" t="s">
        <v>41</v>
      </c>
      <c r="B29" s="2" t="s">
        <v>42</v>
      </c>
      <c r="C29" s="2" t="s">
        <v>98</v>
      </c>
      <c r="D29" s="29">
        <f>(D27+D28)/2</f>
        <v>0</v>
      </c>
      <c r="E29" s="29">
        <f>(E27+E28)/2</f>
        <v>0</v>
      </c>
    </row>
    <row r="30" spans="1:5" ht="12.75">
      <c r="A30" s="2" t="s">
        <v>43</v>
      </c>
      <c r="B30" s="2" t="s">
        <v>44</v>
      </c>
      <c r="C30" s="2" t="s">
        <v>45</v>
      </c>
      <c r="D30" s="29">
        <f>(6*D29+D22+D25)/8</f>
        <v>0</v>
      </c>
      <c r="E30" s="29">
        <f>(6*E29+E22+E25)/8</f>
        <v>0</v>
      </c>
    </row>
    <row r="31" spans="1:5" ht="12.75">
      <c r="A31" s="2" t="s">
        <v>46</v>
      </c>
      <c r="B31" s="2" t="s">
        <v>47</v>
      </c>
      <c r="C31" s="2" t="s">
        <v>48</v>
      </c>
      <c r="D31" s="2"/>
      <c r="E31" s="2"/>
    </row>
    <row r="32" spans="1:5" ht="12.75">
      <c r="A32" s="2" t="s">
        <v>49</v>
      </c>
      <c r="B32" s="2" t="s">
        <v>50</v>
      </c>
      <c r="C32" s="2" t="s">
        <v>51</v>
      </c>
      <c r="D32" s="29">
        <f>D25-D22</f>
        <v>0</v>
      </c>
      <c r="E32" s="29">
        <f>E25-E22</f>
        <v>0</v>
      </c>
    </row>
    <row r="33" spans="1:5" ht="12.75">
      <c r="A33" s="2" t="s">
        <v>52</v>
      </c>
      <c r="B33" s="2" t="s">
        <v>53</v>
      </c>
      <c r="C33" s="2" t="s">
        <v>54</v>
      </c>
      <c r="D33" s="29">
        <f>(D32/81)*D16*D15*100</f>
        <v>0</v>
      </c>
      <c r="E33" s="29">
        <f>(E32/81)*E16*E15*100</f>
        <v>0</v>
      </c>
    </row>
    <row r="34" spans="1:5" ht="12.75">
      <c r="A34" s="2" t="s">
        <v>55</v>
      </c>
      <c r="B34" s="2" t="s">
        <v>56</v>
      </c>
      <c r="C34" s="2" t="s">
        <v>57</v>
      </c>
      <c r="D34" s="29">
        <f>((D32*D32)/81)*D19*0.5</f>
        <v>0</v>
      </c>
      <c r="E34" s="29">
        <f>((E32*E32)/81)*E19*0.5</f>
        <v>0</v>
      </c>
    </row>
    <row r="35" spans="1:5" ht="12.75">
      <c r="A35" s="45" t="s">
        <v>58</v>
      </c>
      <c r="B35" s="9" t="s">
        <v>59</v>
      </c>
      <c r="C35" s="6"/>
      <c r="D35" s="2"/>
      <c r="E35" s="2"/>
    </row>
    <row r="36" spans="1:5" ht="12.75">
      <c r="A36" s="46"/>
      <c r="B36" s="21" t="s">
        <v>60</v>
      </c>
      <c r="C36" s="2" t="s">
        <v>61</v>
      </c>
      <c r="D36" s="29">
        <f>D31+D33+D34</f>
        <v>0</v>
      </c>
      <c r="E36" s="29">
        <f>E31+E33+E34</f>
        <v>0</v>
      </c>
    </row>
    <row r="37" spans="1:5" ht="12.75">
      <c r="A37" s="45" t="s">
        <v>62</v>
      </c>
      <c r="B37" s="22" t="s">
        <v>63</v>
      </c>
      <c r="C37" s="6"/>
      <c r="D37" s="2"/>
      <c r="E37" s="2"/>
    </row>
    <row r="38" spans="1:5" ht="12.75">
      <c r="A38" s="46"/>
      <c r="B38" s="21" t="s">
        <v>64</v>
      </c>
      <c r="C38" s="2" t="s">
        <v>65</v>
      </c>
      <c r="D38" s="29">
        <f>(D36*D12)/1.025</f>
        <v>0</v>
      </c>
      <c r="E38" s="29">
        <f>(E36*E12)/1.025</f>
        <v>0</v>
      </c>
    </row>
    <row r="40" ht="12.75">
      <c r="B40" s="1" t="s">
        <v>67</v>
      </c>
    </row>
    <row r="41" spans="1:5" ht="12.75">
      <c r="A41" s="2" t="s">
        <v>66</v>
      </c>
      <c r="B41" s="47" t="s">
        <v>68</v>
      </c>
      <c r="C41" s="43"/>
      <c r="D41" s="25"/>
      <c r="E41" s="25"/>
    </row>
    <row r="42" spans="1:5" ht="12.75">
      <c r="A42" s="2" t="s">
        <v>69</v>
      </c>
      <c r="B42" s="47" t="s">
        <v>70</v>
      </c>
      <c r="C42" s="43"/>
      <c r="D42" s="25"/>
      <c r="E42" s="25"/>
    </row>
    <row r="43" spans="1:5" ht="12.75">
      <c r="A43" s="2" t="s">
        <v>71</v>
      </c>
      <c r="B43" s="47" t="s">
        <v>72</v>
      </c>
      <c r="C43" s="43"/>
      <c r="D43" s="25"/>
      <c r="E43" s="25"/>
    </row>
    <row r="44" spans="1:5" ht="12.75">
      <c r="A44" s="2" t="s">
        <v>73</v>
      </c>
      <c r="B44" s="47" t="s">
        <v>74</v>
      </c>
      <c r="C44" s="43"/>
      <c r="D44" s="25"/>
      <c r="E44" s="25"/>
    </row>
    <row r="45" spans="1:5" ht="12.75">
      <c r="A45" s="2" t="s">
        <v>75</v>
      </c>
      <c r="B45" s="42" t="s">
        <v>76</v>
      </c>
      <c r="C45" s="43"/>
      <c r="D45" s="25"/>
      <c r="E45" s="25"/>
    </row>
    <row r="46" spans="1:5" ht="12.75">
      <c r="A46" s="5"/>
      <c r="B46" s="7" t="s">
        <v>77</v>
      </c>
      <c r="C46" s="6"/>
      <c r="D46" s="29">
        <f>SUM(D41:D45)</f>
        <v>0</v>
      </c>
      <c r="E46" s="29">
        <f>SUM(E41:E45)</f>
        <v>0</v>
      </c>
    </row>
    <row r="47" spans="1:5" ht="12.75">
      <c r="A47" s="2" t="s">
        <v>79</v>
      </c>
      <c r="B47" s="44" t="s">
        <v>5</v>
      </c>
      <c r="C47" s="43"/>
      <c r="D47" s="31">
        <v>1375.9</v>
      </c>
      <c r="E47" s="31">
        <v>1375.9</v>
      </c>
    </row>
    <row r="48" spans="1:5" ht="12.75">
      <c r="A48" s="2"/>
      <c r="B48" s="3" t="s">
        <v>78</v>
      </c>
      <c r="C48" s="2"/>
      <c r="D48" s="29">
        <f>D46+D47</f>
        <v>1375.9</v>
      </c>
      <c r="E48" s="29">
        <f>E46+E47</f>
        <v>1375.9</v>
      </c>
    </row>
    <row r="49" spans="1:5" ht="12.75">
      <c r="A49" s="2" t="s">
        <v>80</v>
      </c>
      <c r="B49" s="2" t="s">
        <v>81</v>
      </c>
      <c r="C49" s="2" t="s">
        <v>82</v>
      </c>
      <c r="D49" s="25"/>
      <c r="E49" s="29">
        <f>E38-E48</f>
        <v>-1375.9</v>
      </c>
    </row>
    <row r="50" spans="1:5" ht="12.75">
      <c r="A50" s="2" t="s">
        <v>83</v>
      </c>
      <c r="B50" s="2" t="s">
        <v>84</v>
      </c>
      <c r="C50" s="2" t="s">
        <v>82</v>
      </c>
      <c r="D50" s="29">
        <f>D38-D48</f>
        <v>-1375.9</v>
      </c>
      <c r="E50" s="29">
        <f>D50</f>
        <v>-1375.9</v>
      </c>
    </row>
    <row r="51" spans="1:5" ht="12.75">
      <c r="A51" s="2" t="s">
        <v>85</v>
      </c>
      <c r="B51" s="3" t="s">
        <v>86</v>
      </c>
      <c r="C51" s="2"/>
      <c r="D51" s="2"/>
      <c r="E51" s="30">
        <f>E49-E50</f>
        <v>0</v>
      </c>
    </row>
    <row r="52" ht="24" customHeight="1"/>
    <row r="53" spans="2:4" ht="12.75">
      <c r="B53" t="s">
        <v>100</v>
      </c>
      <c r="D53" t="s">
        <v>101</v>
      </c>
    </row>
  </sheetData>
  <mergeCells count="8">
    <mergeCell ref="B45:C45"/>
    <mergeCell ref="B47:C47"/>
    <mergeCell ref="A35:A36"/>
    <mergeCell ref="A37:A38"/>
    <mergeCell ref="B41:C41"/>
    <mergeCell ref="B42:C42"/>
    <mergeCell ref="B43:C43"/>
    <mergeCell ref="B44:C44"/>
  </mergeCells>
  <printOptions/>
  <pageMargins left="0.8" right="0.61" top="0.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4">
      <selection activeCell="C4" sqref="C4:C7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28.8515625" style="0" customWidth="1"/>
    <col min="4" max="4" width="16.57421875" style="0" customWidth="1"/>
    <col min="5" max="5" width="14.7109375" style="0" customWidth="1"/>
    <col min="6" max="6" width="2.00390625" style="0" customWidth="1"/>
    <col min="7" max="7" width="7.57421875" style="0" customWidth="1"/>
    <col min="8" max="8" width="11.140625" style="0" customWidth="1"/>
  </cols>
  <sheetData>
    <row r="1" ht="21" customHeight="1">
      <c r="B1" s="23" t="s">
        <v>99</v>
      </c>
    </row>
    <row r="2" ht="13.5" thickBot="1"/>
    <row r="3" spans="2:5" ht="16.5" thickTop="1">
      <c r="B3" s="12" t="s">
        <v>0</v>
      </c>
      <c r="C3" s="13" t="s">
        <v>97</v>
      </c>
      <c r="D3" s="24" t="s">
        <v>5</v>
      </c>
      <c r="E3" s="14" t="s">
        <v>93</v>
      </c>
    </row>
    <row r="4" spans="2:5" ht="12.75">
      <c r="B4" s="15" t="s">
        <v>1</v>
      </c>
      <c r="C4" s="4" t="s">
        <v>102</v>
      </c>
      <c r="D4" s="10" t="s">
        <v>6</v>
      </c>
      <c r="E4" s="16" t="s">
        <v>94</v>
      </c>
    </row>
    <row r="5" spans="2:5" ht="12.75">
      <c r="B5" s="15" t="s">
        <v>2</v>
      </c>
      <c r="C5" s="4" t="s">
        <v>105</v>
      </c>
      <c r="D5" s="10" t="s">
        <v>7</v>
      </c>
      <c r="E5" s="16" t="s">
        <v>95</v>
      </c>
    </row>
    <row r="6" spans="2:5" ht="12.75">
      <c r="B6" s="15" t="s">
        <v>3</v>
      </c>
      <c r="C6" s="4" t="s">
        <v>103</v>
      </c>
      <c r="D6" s="10" t="s">
        <v>8</v>
      </c>
      <c r="E6" s="16" t="s">
        <v>96</v>
      </c>
    </row>
    <row r="7" spans="2:5" ht="13.5" thickBot="1">
      <c r="B7" s="17" t="s">
        <v>4</v>
      </c>
      <c r="C7" s="18" t="s">
        <v>108</v>
      </c>
      <c r="D7" s="19"/>
      <c r="E7" s="20"/>
    </row>
    <row r="8" ht="13.5" thickTop="1"/>
    <row r="9" spans="4:5" ht="12.75">
      <c r="D9" s="26" t="s">
        <v>91</v>
      </c>
      <c r="E9" s="26" t="s">
        <v>92</v>
      </c>
    </row>
    <row r="10" spans="3:5" ht="12.75">
      <c r="C10" s="8" t="s">
        <v>90</v>
      </c>
      <c r="D10" s="27"/>
      <c r="E10" s="27">
        <v>36977</v>
      </c>
    </row>
    <row r="11" spans="3:5" ht="12.75">
      <c r="C11" s="8" t="s">
        <v>89</v>
      </c>
      <c r="D11" s="4"/>
      <c r="E11" s="4" t="s">
        <v>104</v>
      </c>
    </row>
    <row r="12" spans="3:5" ht="12.75">
      <c r="C12" s="8" t="s">
        <v>88</v>
      </c>
      <c r="D12" s="4"/>
      <c r="E12" s="32">
        <v>1.011</v>
      </c>
    </row>
    <row r="13" spans="2:5" ht="12.75">
      <c r="B13" s="11" t="s">
        <v>9</v>
      </c>
      <c r="C13" s="11" t="s">
        <v>87</v>
      </c>
      <c r="D13" s="2"/>
      <c r="E13" s="2"/>
    </row>
    <row r="14" spans="2:5" ht="12.75">
      <c r="B14" s="2" t="s">
        <v>10</v>
      </c>
      <c r="C14" s="2"/>
      <c r="D14" s="2"/>
      <c r="E14" s="2">
        <v>40.99</v>
      </c>
    </row>
    <row r="15" spans="2:8" ht="12.75">
      <c r="B15" s="2" t="s">
        <v>11</v>
      </c>
      <c r="C15" s="2" t="s">
        <v>15</v>
      </c>
      <c r="D15" s="28">
        <f>40.5-D14</f>
        <v>40.5</v>
      </c>
      <c r="E15" s="28">
        <f>40.5-E14</f>
        <v>-0.490000000000002</v>
      </c>
      <c r="G15" s="34" t="s">
        <v>106</v>
      </c>
      <c r="H15" s="34" t="s">
        <v>107</v>
      </c>
    </row>
    <row r="16" spans="2:5" ht="12.75">
      <c r="B16" s="2" t="s">
        <v>12</v>
      </c>
      <c r="C16" s="2"/>
      <c r="D16" s="2"/>
      <c r="E16" s="2">
        <v>10.07</v>
      </c>
    </row>
    <row r="17" spans="2:8" ht="12.75">
      <c r="B17" s="2" t="s">
        <v>13</v>
      </c>
      <c r="C17" s="2" t="s">
        <v>16</v>
      </c>
      <c r="D17" s="2"/>
      <c r="E17" s="2">
        <v>6125</v>
      </c>
      <c r="F17" s="33"/>
      <c r="G17" s="33">
        <f>D30+0.5</f>
        <v>0.5</v>
      </c>
      <c r="H17" s="33">
        <f>E30+0.5</f>
        <v>5.835125</v>
      </c>
    </row>
    <row r="18" spans="2:8" ht="12.75">
      <c r="B18" s="2" t="s">
        <v>14</v>
      </c>
      <c r="C18" s="2" t="s">
        <v>17</v>
      </c>
      <c r="D18" s="2"/>
      <c r="E18" s="2">
        <v>5673</v>
      </c>
      <c r="F18" s="33"/>
      <c r="G18" s="33">
        <f>D30-0.5</f>
        <v>-0.5</v>
      </c>
      <c r="H18" s="33">
        <f>E30-0.5</f>
        <v>4.835125</v>
      </c>
    </row>
    <row r="19" spans="2:5" ht="12.75">
      <c r="B19" s="9"/>
      <c r="C19" s="2" t="s">
        <v>18</v>
      </c>
      <c r="D19" s="28">
        <f>D17-D18</f>
        <v>0</v>
      </c>
      <c r="E19" s="28">
        <f>E17-E18</f>
        <v>452</v>
      </c>
    </row>
    <row r="20" spans="1:9" ht="12.75">
      <c r="A20" s="2" t="s">
        <v>19</v>
      </c>
      <c r="B20" s="2" t="s">
        <v>20</v>
      </c>
      <c r="C20" s="2" t="s">
        <v>109</v>
      </c>
      <c r="D20" s="25"/>
      <c r="E20" s="25">
        <v>5.15</v>
      </c>
      <c r="G20" s="1" t="s">
        <v>112</v>
      </c>
      <c r="H20" s="1" t="s">
        <v>112</v>
      </c>
      <c r="I20" s="38" t="s">
        <v>114</v>
      </c>
    </row>
    <row r="21" spans="1:9" ht="12.75">
      <c r="A21" s="2" t="s">
        <v>22</v>
      </c>
      <c r="B21" s="2" t="s">
        <v>26</v>
      </c>
      <c r="C21" s="2" t="s">
        <v>111</v>
      </c>
      <c r="D21" s="25">
        <f>ROUND((((D23-D20)*$G$21)/81),3)</f>
        <v>0</v>
      </c>
      <c r="E21" s="25">
        <f>ROUND((((E23-E20)*$H$21)/81),3)</f>
        <v>0.009</v>
      </c>
      <c r="G21" s="40">
        <v>1.93</v>
      </c>
      <c r="H21" s="40">
        <v>1.93</v>
      </c>
      <c r="I21" s="39" t="s">
        <v>117</v>
      </c>
    </row>
    <row r="22" spans="1:5" ht="12.75">
      <c r="A22" s="2" t="s">
        <v>25</v>
      </c>
      <c r="B22" s="2" t="s">
        <v>27</v>
      </c>
      <c r="C22" s="2" t="s">
        <v>21</v>
      </c>
      <c r="D22" s="29">
        <f>D20+D21</f>
        <v>0</v>
      </c>
      <c r="E22" s="29">
        <f>E20+E21</f>
        <v>5.159000000000001</v>
      </c>
    </row>
    <row r="23" spans="1:9" ht="12.75">
      <c r="A23" s="2" t="s">
        <v>28</v>
      </c>
      <c r="B23" s="2" t="s">
        <v>23</v>
      </c>
      <c r="C23" s="2" t="s">
        <v>110</v>
      </c>
      <c r="D23" s="2"/>
      <c r="E23" s="35">
        <v>5.52</v>
      </c>
      <c r="G23" s="1" t="s">
        <v>113</v>
      </c>
      <c r="H23" s="1" t="s">
        <v>113</v>
      </c>
      <c r="I23" s="38" t="s">
        <v>115</v>
      </c>
    </row>
    <row r="24" spans="1:8" ht="12.75">
      <c r="A24" s="2" t="s">
        <v>29</v>
      </c>
      <c r="B24" s="2" t="s">
        <v>26</v>
      </c>
      <c r="C24" s="2" t="s">
        <v>116</v>
      </c>
      <c r="D24" s="25">
        <f>ROUND(((D20-D23)*$G$24)/81,3)</f>
        <v>0</v>
      </c>
      <c r="E24" s="25">
        <f>ROUND(((E20-E23)*$H$24)/81,3)</f>
        <v>-0.008</v>
      </c>
      <c r="G24" s="40"/>
      <c r="H24" s="40">
        <v>1.78</v>
      </c>
    </row>
    <row r="25" spans="1:5" ht="12.75">
      <c r="A25" s="2" t="s">
        <v>30</v>
      </c>
      <c r="B25" s="2" t="s">
        <v>31</v>
      </c>
      <c r="C25" s="2" t="s">
        <v>24</v>
      </c>
      <c r="D25" s="29">
        <f>D23+D24</f>
        <v>0</v>
      </c>
      <c r="E25" s="37">
        <f>E23+E24</f>
        <v>5.512</v>
      </c>
    </row>
    <row r="26" spans="1:5" ht="12.75">
      <c r="A26" s="2" t="s">
        <v>32</v>
      </c>
      <c r="B26" s="2" t="s">
        <v>33</v>
      </c>
      <c r="C26" s="2" t="s">
        <v>34</v>
      </c>
      <c r="D26" s="29">
        <f>(D22+D25)/2</f>
        <v>0</v>
      </c>
      <c r="E26" s="37">
        <f>(E22+E25)/2</f>
        <v>5.3355</v>
      </c>
    </row>
    <row r="27" spans="1:5" ht="12.75">
      <c r="A27" s="2" t="s">
        <v>35</v>
      </c>
      <c r="B27" s="2" t="s">
        <v>37</v>
      </c>
      <c r="C27" s="2" t="s">
        <v>38</v>
      </c>
      <c r="D27" s="2"/>
      <c r="E27" s="36">
        <v>5.335</v>
      </c>
    </row>
    <row r="28" spans="1:5" ht="12.75">
      <c r="A28" s="2" t="s">
        <v>40</v>
      </c>
      <c r="B28" s="2" t="s">
        <v>36</v>
      </c>
      <c r="C28" s="2" t="s">
        <v>39</v>
      </c>
      <c r="D28" s="25"/>
      <c r="E28" s="36">
        <v>5.335</v>
      </c>
    </row>
    <row r="29" spans="1:5" ht="12.75">
      <c r="A29" s="2" t="s">
        <v>41</v>
      </c>
      <c r="B29" s="2" t="s">
        <v>42</v>
      </c>
      <c r="C29" s="2" t="s">
        <v>98</v>
      </c>
      <c r="D29" s="29">
        <f>(D27+D28)/2</f>
        <v>0</v>
      </c>
      <c r="E29" s="37">
        <f>(E27+E28)/2</f>
        <v>5.335</v>
      </c>
    </row>
    <row r="30" spans="1:5" ht="12.75">
      <c r="A30" s="2" t="s">
        <v>43</v>
      </c>
      <c r="B30" s="2" t="s">
        <v>44</v>
      </c>
      <c r="C30" s="2" t="s">
        <v>45</v>
      </c>
      <c r="D30" s="29">
        <f>(6*D29+D22+D25)/8</f>
        <v>0</v>
      </c>
      <c r="E30" s="37">
        <f>(6*E29+E22+E25)/8</f>
        <v>5.335125</v>
      </c>
    </row>
    <row r="31" spans="1:5" ht="12.75">
      <c r="A31" s="2" t="s">
        <v>46</v>
      </c>
      <c r="B31" s="2" t="s">
        <v>47</v>
      </c>
      <c r="C31" s="2" t="s">
        <v>48</v>
      </c>
      <c r="D31" s="2"/>
      <c r="E31" s="35">
        <v>4749</v>
      </c>
    </row>
    <row r="32" spans="1:5" ht="12.75">
      <c r="A32" s="2" t="s">
        <v>49</v>
      </c>
      <c r="B32" s="2" t="s">
        <v>50</v>
      </c>
      <c r="C32" s="2" t="s">
        <v>51</v>
      </c>
      <c r="D32" s="29">
        <f>D25-D22</f>
        <v>0</v>
      </c>
      <c r="E32" s="37">
        <f>E25-E22</f>
        <v>0.35299999999999887</v>
      </c>
    </row>
    <row r="33" spans="1:5" ht="12.75">
      <c r="A33" s="2" t="s">
        <v>52</v>
      </c>
      <c r="B33" s="2" t="s">
        <v>53</v>
      </c>
      <c r="C33" s="2" t="s">
        <v>54</v>
      </c>
      <c r="D33" s="29">
        <f>(D32/81)*D16*D15*100</f>
        <v>0</v>
      </c>
      <c r="E33" s="37">
        <f>(E32/81)*E16*E15*100</f>
        <v>-2.150380123456792</v>
      </c>
    </row>
    <row r="34" spans="1:5" ht="12.75">
      <c r="A34" s="2" t="s">
        <v>55</v>
      </c>
      <c r="B34" s="2" t="s">
        <v>56</v>
      </c>
      <c r="C34" s="2" t="s">
        <v>57</v>
      </c>
      <c r="D34" s="29">
        <f>((D32*D32)/81)*D19*0.5</f>
        <v>0</v>
      </c>
      <c r="E34" s="37">
        <f>((E32*E32)/81)*E19*0.5</f>
        <v>0.34767449382715826</v>
      </c>
    </row>
    <row r="35" spans="1:5" ht="12.75">
      <c r="A35" s="45" t="s">
        <v>58</v>
      </c>
      <c r="B35" s="9" t="s">
        <v>59</v>
      </c>
      <c r="C35" s="6"/>
      <c r="D35" s="2"/>
      <c r="E35" s="36"/>
    </row>
    <row r="36" spans="1:5" ht="12.75">
      <c r="A36" s="46"/>
      <c r="B36" s="21" t="s">
        <v>60</v>
      </c>
      <c r="C36" s="2" t="s">
        <v>61</v>
      </c>
      <c r="D36" s="29">
        <f>D31+D33+D34</f>
        <v>0</v>
      </c>
      <c r="E36" s="37">
        <f>E31+E33+E34</f>
        <v>4747.19729437037</v>
      </c>
    </row>
    <row r="37" spans="1:5" ht="12.75">
      <c r="A37" s="45" t="s">
        <v>62</v>
      </c>
      <c r="B37" s="22" t="s">
        <v>63</v>
      </c>
      <c r="C37" s="6"/>
      <c r="D37" s="2"/>
      <c r="E37" s="36"/>
    </row>
    <row r="38" spans="1:8" ht="12.75">
      <c r="A38" s="46"/>
      <c r="B38" s="21" t="s">
        <v>64</v>
      </c>
      <c r="C38" s="2" t="s">
        <v>65</v>
      </c>
      <c r="D38" s="29">
        <f>(D36*D12)/1.025</f>
        <v>0</v>
      </c>
      <c r="E38" s="37">
        <f>(E36*E12)/1.025</f>
        <v>4682.357526447263</v>
      </c>
      <c r="H38" s="33"/>
    </row>
    <row r="40" ht="12.75">
      <c r="B40" s="1" t="s">
        <v>67</v>
      </c>
    </row>
    <row r="41" spans="1:5" ht="12.75">
      <c r="A41" s="2" t="s">
        <v>66</v>
      </c>
      <c r="B41" s="47" t="s">
        <v>68</v>
      </c>
      <c r="C41" s="43"/>
      <c r="D41" s="25"/>
      <c r="E41" s="25">
        <v>84</v>
      </c>
    </row>
    <row r="42" spans="1:5" ht="12.75">
      <c r="A42" s="2" t="s">
        <v>69</v>
      </c>
      <c r="B42" s="47" t="s">
        <v>70</v>
      </c>
      <c r="C42" s="43"/>
      <c r="D42" s="25"/>
      <c r="E42" s="25">
        <v>46.5</v>
      </c>
    </row>
    <row r="43" spans="1:5" ht="12.75">
      <c r="A43" s="2" t="s">
        <v>71</v>
      </c>
      <c r="B43" s="47" t="s">
        <v>72</v>
      </c>
      <c r="C43" s="43"/>
      <c r="D43" s="25"/>
      <c r="E43" s="25">
        <v>127.3</v>
      </c>
    </row>
    <row r="44" spans="1:5" ht="12.75">
      <c r="A44" s="2" t="s">
        <v>73</v>
      </c>
      <c r="B44" s="47" t="s">
        <v>74</v>
      </c>
      <c r="C44" s="43"/>
      <c r="D44" s="25"/>
      <c r="E44" s="25">
        <v>6.1</v>
      </c>
    </row>
    <row r="45" spans="1:5" ht="12.75">
      <c r="A45" s="2" t="s">
        <v>75</v>
      </c>
      <c r="B45" s="42" t="s">
        <v>76</v>
      </c>
      <c r="C45" s="43"/>
      <c r="D45" s="25"/>
      <c r="E45" s="25">
        <v>1.1</v>
      </c>
    </row>
    <row r="46" spans="1:5" ht="12.75">
      <c r="A46" s="5"/>
      <c r="B46" s="7" t="s">
        <v>77</v>
      </c>
      <c r="C46" s="6"/>
      <c r="D46" s="29">
        <f>SUM(D41:D45)</f>
        <v>0</v>
      </c>
      <c r="E46" s="29">
        <f>SUM(E41:E45)</f>
        <v>265.00000000000006</v>
      </c>
    </row>
    <row r="47" spans="1:5" ht="12.75">
      <c r="A47" s="2" t="s">
        <v>79</v>
      </c>
      <c r="B47" s="44" t="s">
        <v>5</v>
      </c>
      <c r="C47" s="43"/>
      <c r="D47" s="31">
        <v>1375.9</v>
      </c>
      <c r="E47" s="31">
        <v>1375.9</v>
      </c>
    </row>
    <row r="48" spans="1:5" ht="12.75">
      <c r="A48" s="2"/>
      <c r="B48" s="3" t="s">
        <v>78</v>
      </c>
      <c r="C48" s="2"/>
      <c r="D48" s="29">
        <f>D46+D47</f>
        <v>1375.9</v>
      </c>
      <c r="E48" s="29">
        <f>E46+E47</f>
        <v>1640.9</v>
      </c>
    </row>
    <row r="49" spans="1:5" ht="12.75">
      <c r="A49" s="2" t="s">
        <v>80</v>
      </c>
      <c r="B49" s="2" t="s">
        <v>81</v>
      </c>
      <c r="C49" s="2" t="s">
        <v>82</v>
      </c>
      <c r="D49" s="25"/>
      <c r="E49" s="29">
        <f>E38-E48</f>
        <v>3041.457526447263</v>
      </c>
    </row>
    <row r="50" spans="1:5" ht="12.75">
      <c r="A50" s="2" t="s">
        <v>83</v>
      </c>
      <c r="B50" s="2" t="s">
        <v>84</v>
      </c>
      <c r="C50" s="2" t="s">
        <v>82</v>
      </c>
      <c r="D50" s="29">
        <v>32</v>
      </c>
      <c r="E50" s="29">
        <f>D50</f>
        <v>32</v>
      </c>
    </row>
    <row r="51" spans="1:5" ht="12.75">
      <c r="A51" s="2" t="s">
        <v>85</v>
      </c>
      <c r="B51" s="3" t="s">
        <v>86</v>
      </c>
      <c r="C51" s="2"/>
      <c r="D51" s="2"/>
      <c r="E51" s="30">
        <f>E49-E50</f>
        <v>3009.457526447263</v>
      </c>
    </row>
    <row r="52" ht="24" customHeight="1"/>
    <row r="53" spans="2:4" ht="12.75">
      <c r="B53" t="s">
        <v>100</v>
      </c>
      <c r="D53" t="s">
        <v>101</v>
      </c>
    </row>
  </sheetData>
  <mergeCells count="8">
    <mergeCell ref="B45:C45"/>
    <mergeCell ref="B47:C47"/>
    <mergeCell ref="A35:A36"/>
    <mergeCell ref="A37:A38"/>
    <mergeCell ref="B41:C41"/>
    <mergeCell ref="B42:C42"/>
    <mergeCell ref="B43:C43"/>
    <mergeCell ref="B44:C44"/>
  </mergeCells>
  <printOptions/>
  <pageMargins left="0.96" right="0.3" top="0.5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H8" sqref="H8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28.8515625" style="0" customWidth="1"/>
    <col min="4" max="4" width="16.57421875" style="0" customWidth="1"/>
    <col min="5" max="5" width="14.421875" style="0" customWidth="1"/>
    <col min="6" max="6" width="1.8515625" style="0" customWidth="1"/>
    <col min="7" max="7" width="7.00390625" style="0" customWidth="1"/>
    <col min="8" max="8" width="10.57421875" style="0" customWidth="1"/>
  </cols>
  <sheetData>
    <row r="1" ht="21" customHeight="1">
      <c r="B1" s="23" t="s">
        <v>99</v>
      </c>
    </row>
    <row r="2" ht="13.5" thickBot="1"/>
    <row r="3" spans="2:5" ht="16.5" thickTop="1">
      <c r="B3" s="12" t="s">
        <v>0</v>
      </c>
      <c r="C3" s="13" t="s">
        <v>97</v>
      </c>
      <c r="D3" s="24" t="s">
        <v>5</v>
      </c>
      <c r="E3" s="14" t="s">
        <v>93</v>
      </c>
    </row>
    <row r="4" spans="2:5" ht="12.75">
      <c r="B4" s="15" t="s">
        <v>1</v>
      </c>
      <c r="C4" s="4" t="s">
        <v>102</v>
      </c>
      <c r="D4" s="10" t="s">
        <v>6</v>
      </c>
      <c r="E4" s="16" t="s">
        <v>94</v>
      </c>
    </row>
    <row r="5" spans="2:5" ht="12.75">
      <c r="B5" s="15" t="s">
        <v>2</v>
      </c>
      <c r="C5" s="4" t="s">
        <v>105</v>
      </c>
      <c r="D5" s="10" t="s">
        <v>7</v>
      </c>
      <c r="E5" s="16" t="s">
        <v>95</v>
      </c>
    </row>
    <row r="6" spans="2:5" ht="12.75">
      <c r="B6" s="15" t="s">
        <v>3</v>
      </c>
      <c r="C6" s="4" t="s">
        <v>103</v>
      </c>
      <c r="D6" s="10" t="s">
        <v>8</v>
      </c>
      <c r="E6" s="16" t="s">
        <v>96</v>
      </c>
    </row>
    <row r="7" spans="2:5" ht="13.5" thickBot="1">
      <c r="B7" s="17" t="s">
        <v>4</v>
      </c>
      <c r="C7" s="18" t="s">
        <v>108</v>
      </c>
      <c r="D7" s="19"/>
      <c r="E7" s="20"/>
    </row>
    <row r="8" ht="13.5" thickTop="1"/>
    <row r="9" spans="4:5" ht="12.75">
      <c r="D9" s="26" t="s">
        <v>91</v>
      </c>
      <c r="E9" s="26" t="s">
        <v>92</v>
      </c>
    </row>
    <row r="10" spans="3:5" ht="12.75">
      <c r="C10" s="8" t="s">
        <v>90</v>
      </c>
      <c r="D10" s="27"/>
      <c r="E10" s="27">
        <v>36988</v>
      </c>
    </row>
    <row r="11" spans="3:5" ht="12.75">
      <c r="C11" s="8" t="s">
        <v>89</v>
      </c>
      <c r="D11" s="4"/>
      <c r="E11" s="4" t="s">
        <v>104</v>
      </c>
    </row>
    <row r="12" spans="3:5" ht="12.75">
      <c r="C12" s="8" t="s">
        <v>88</v>
      </c>
      <c r="D12" s="4"/>
      <c r="E12" s="4">
        <v>1.024</v>
      </c>
    </row>
    <row r="13" spans="2:5" ht="12.75">
      <c r="B13" s="11" t="s">
        <v>9</v>
      </c>
      <c r="C13" s="11" t="s">
        <v>87</v>
      </c>
      <c r="D13" s="2"/>
      <c r="E13" s="2"/>
    </row>
    <row r="14" spans="2:5" ht="12.75">
      <c r="B14" s="2" t="s">
        <v>10</v>
      </c>
      <c r="C14" s="2"/>
      <c r="D14" s="2"/>
      <c r="E14" s="2">
        <v>41.04</v>
      </c>
    </row>
    <row r="15" spans="2:8" ht="12.75">
      <c r="B15" s="2" t="s">
        <v>11</v>
      </c>
      <c r="C15" s="2" t="s">
        <v>15</v>
      </c>
      <c r="D15" s="28">
        <f>40.5-D14</f>
        <v>40.5</v>
      </c>
      <c r="E15" s="28">
        <f>40.5-E14</f>
        <v>-0.5399999999999991</v>
      </c>
      <c r="G15" s="34" t="s">
        <v>106</v>
      </c>
      <c r="H15" s="34" t="s">
        <v>107</v>
      </c>
    </row>
    <row r="16" spans="2:5" ht="12.75">
      <c r="B16" s="2" t="s">
        <v>12</v>
      </c>
      <c r="C16" s="2"/>
      <c r="D16" s="2"/>
      <c r="E16" s="2">
        <v>10.04</v>
      </c>
    </row>
    <row r="17" spans="2:8" ht="12.75">
      <c r="B17" s="2" t="s">
        <v>13</v>
      </c>
      <c r="C17" s="2" t="s">
        <v>16</v>
      </c>
      <c r="D17" s="2"/>
      <c r="E17" s="2">
        <v>6175</v>
      </c>
      <c r="G17" s="33">
        <f>D30+0.5</f>
        <v>0.5</v>
      </c>
      <c r="H17" s="33">
        <f>E30+0.5</f>
        <v>5.754625000000001</v>
      </c>
    </row>
    <row r="18" spans="2:8" ht="12.75">
      <c r="B18" s="2" t="s">
        <v>14</v>
      </c>
      <c r="C18" s="2" t="s">
        <v>17</v>
      </c>
      <c r="D18" s="2"/>
      <c r="E18" s="2">
        <v>5635</v>
      </c>
      <c r="G18" s="33">
        <f>D30-0.5</f>
        <v>-0.5</v>
      </c>
      <c r="H18" s="33">
        <f>E30-0.5</f>
        <v>4.754625000000001</v>
      </c>
    </row>
    <row r="19" spans="2:5" ht="12.75">
      <c r="B19" s="9"/>
      <c r="C19" s="2" t="s">
        <v>18</v>
      </c>
      <c r="D19" s="28">
        <f>D17-D18</f>
        <v>0</v>
      </c>
      <c r="E19" s="28">
        <f>E17-E18</f>
        <v>540</v>
      </c>
    </row>
    <row r="20" spans="1:9" ht="12.75">
      <c r="A20" s="2" t="s">
        <v>19</v>
      </c>
      <c r="B20" s="2" t="s">
        <v>20</v>
      </c>
      <c r="C20" s="2" t="s">
        <v>109</v>
      </c>
      <c r="D20" s="25"/>
      <c r="E20" s="25">
        <v>5.12</v>
      </c>
      <c r="G20" s="1" t="s">
        <v>112</v>
      </c>
      <c r="H20" s="1" t="s">
        <v>112</v>
      </c>
      <c r="I20" s="38" t="s">
        <v>114</v>
      </c>
    </row>
    <row r="21" spans="1:9" ht="12.75">
      <c r="A21" s="2" t="s">
        <v>22</v>
      </c>
      <c r="B21" s="2" t="s">
        <v>26</v>
      </c>
      <c r="C21" s="2" t="s">
        <v>111</v>
      </c>
      <c r="D21" s="25">
        <f>ROUND((((D23-D20)*$G$21)/81),3)</f>
        <v>0</v>
      </c>
      <c r="E21" s="25">
        <f>ROUND((((E23-E20)*$H$21)/81),3)</f>
        <v>0.007</v>
      </c>
      <c r="G21" s="40">
        <v>1.93</v>
      </c>
      <c r="H21" s="40">
        <v>1.93</v>
      </c>
      <c r="I21" s="39" t="s">
        <v>117</v>
      </c>
    </row>
    <row r="22" spans="1:5" ht="12.75">
      <c r="A22" s="2" t="s">
        <v>25</v>
      </c>
      <c r="B22" s="2" t="s">
        <v>27</v>
      </c>
      <c r="C22" s="2" t="s">
        <v>21</v>
      </c>
      <c r="D22" s="29">
        <f>D20+D21</f>
        <v>0</v>
      </c>
      <c r="E22" s="29">
        <f>E20+E21</f>
        <v>5.127</v>
      </c>
    </row>
    <row r="23" spans="1:9" ht="12.75">
      <c r="A23" s="2" t="s">
        <v>28</v>
      </c>
      <c r="B23" s="2" t="s">
        <v>23</v>
      </c>
      <c r="C23" s="2" t="s">
        <v>110</v>
      </c>
      <c r="D23" s="2"/>
      <c r="E23" s="35">
        <v>5.4</v>
      </c>
      <c r="G23" s="1" t="s">
        <v>113</v>
      </c>
      <c r="H23" s="1" t="s">
        <v>113</v>
      </c>
      <c r="I23" s="38" t="s">
        <v>115</v>
      </c>
    </row>
    <row r="24" spans="1:8" ht="12.75">
      <c r="A24" s="2" t="s">
        <v>29</v>
      </c>
      <c r="B24" s="2" t="s">
        <v>26</v>
      </c>
      <c r="C24" s="2" t="s">
        <v>116</v>
      </c>
      <c r="D24" s="25">
        <f>ROUND(((D20-D23)*$G$24)/81,3)</f>
        <v>0</v>
      </c>
      <c r="E24" s="25">
        <f>ROUND(((E20-E23)*$H$24)/81,3)</f>
        <v>-0.008</v>
      </c>
      <c r="G24" s="40"/>
      <c r="H24" s="40">
        <v>2.29</v>
      </c>
    </row>
    <row r="25" spans="1:5" ht="12.75">
      <c r="A25" s="2" t="s">
        <v>30</v>
      </c>
      <c r="B25" s="2" t="s">
        <v>31</v>
      </c>
      <c r="C25" s="2" t="s">
        <v>24</v>
      </c>
      <c r="D25" s="29">
        <f>D23+D24</f>
        <v>0</v>
      </c>
      <c r="E25" s="29">
        <f>E23+E24</f>
        <v>5.392</v>
      </c>
    </row>
    <row r="26" spans="1:5" ht="12.75">
      <c r="A26" s="2" t="s">
        <v>32</v>
      </c>
      <c r="B26" s="2" t="s">
        <v>33</v>
      </c>
      <c r="C26" s="2" t="s">
        <v>34</v>
      </c>
      <c r="D26" s="29">
        <f>(D22+D25)/2</f>
        <v>0</v>
      </c>
      <c r="E26" s="29">
        <f>(E22+E25)/2</f>
        <v>5.2595</v>
      </c>
    </row>
    <row r="27" spans="1:5" ht="12.75">
      <c r="A27" s="2" t="s">
        <v>35</v>
      </c>
      <c r="B27" s="2" t="s">
        <v>37</v>
      </c>
      <c r="C27" s="2" t="s">
        <v>38</v>
      </c>
      <c r="D27" s="2"/>
      <c r="E27" s="2">
        <v>5.183</v>
      </c>
    </row>
    <row r="28" spans="1:5" ht="12.75">
      <c r="A28" s="2" t="s">
        <v>40</v>
      </c>
      <c r="B28" s="2" t="s">
        <v>36</v>
      </c>
      <c r="C28" s="2" t="s">
        <v>39</v>
      </c>
      <c r="D28" s="25"/>
      <c r="E28" s="2">
        <v>5.323</v>
      </c>
    </row>
    <row r="29" spans="1:5" ht="12.75">
      <c r="A29" s="2" t="s">
        <v>41</v>
      </c>
      <c r="B29" s="2" t="s">
        <v>42</v>
      </c>
      <c r="C29" s="2" t="s">
        <v>98</v>
      </c>
      <c r="D29" s="29">
        <f>(D27+D28)/2</f>
        <v>0</v>
      </c>
      <c r="E29" s="29">
        <f>(E27+E28)/2</f>
        <v>5.253</v>
      </c>
    </row>
    <row r="30" spans="1:5" ht="12.75">
      <c r="A30" s="2" t="s">
        <v>43</v>
      </c>
      <c r="B30" s="2" t="s">
        <v>44</v>
      </c>
      <c r="C30" s="2" t="s">
        <v>45</v>
      </c>
      <c r="D30" s="29">
        <f>(6*D29+D22+D25)/8</f>
        <v>0</v>
      </c>
      <c r="E30" s="29">
        <f>(6*E29+E22+E25)/8</f>
        <v>5.254625000000001</v>
      </c>
    </row>
    <row r="31" spans="1:5" ht="12.75">
      <c r="A31" s="2" t="s">
        <v>46</v>
      </c>
      <c r="B31" s="2" t="s">
        <v>47</v>
      </c>
      <c r="C31" s="2" t="s">
        <v>48</v>
      </c>
      <c r="D31" s="2"/>
      <c r="E31" s="2">
        <v>4667</v>
      </c>
    </row>
    <row r="32" spans="1:5" ht="12.75">
      <c r="A32" s="2" t="s">
        <v>49</v>
      </c>
      <c r="B32" s="2" t="s">
        <v>50</v>
      </c>
      <c r="C32" s="2" t="s">
        <v>51</v>
      </c>
      <c r="D32" s="29">
        <f>D25-D22</f>
        <v>0</v>
      </c>
      <c r="E32" s="29">
        <f>E25-E22</f>
        <v>0.26500000000000057</v>
      </c>
    </row>
    <row r="33" spans="1:5" ht="12.75">
      <c r="A33" s="2" t="s">
        <v>52</v>
      </c>
      <c r="B33" s="2" t="s">
        <v>53</v>
      </c>
      <c r="C33" s="2" t="s">
        <v>54</v>
      </c>
      <c r="D33" s="29">
        <f>(D32/81)*D16*D15*100</f>
        <v>0</v>
      </c>
      <c r="E33" s="29">
        <f>(E32/81)*E16*E15*100</f>
        <v>-1.773733333333334</v>
      </c>
    </row>
    <row r="34" spans="1:5" ht="12.75">
      <c r="A34" s="2" t="s">
        <v>55</v>
      </c>
      <c r="B34" s="2" t="s">
        <v>56</v>
      </c>
      <c r="C34" s="2" t="s">
        <v>57</v>
      </c>
      <c r="D34" s="29">
        <f>((D32*D32)/81)*D19*0.5</f>
        <v>0</v>
      </c>
      <c r="E34" s="29">
        <f>((E32*E32)/81)*E19*0.5</f>
        <v>0.23408333333333434</v>
      </c>
    </row>
    <row r="35" spans="1:5" ht="12.75">
      <c r="A35" s="45" t="s">
        <v>58</v>
      </c>
      <c r="B35" s="9" t="s">
        <v>59</v>
      </c>
      <c r="C35" s="6"/>
      <c r="D35" s="2"/>
      <c r="E35" s="2"/>
    </row>
    <row r="36" spans="1:5" ht="12.75">
      <c r="A36" s="46"/>
      <c r="B36" s="21" t="s">
        <v>60</v>
      </c>
      <c r="C36" s="2" t="s">
        <v>61</v>
      </c>
      <c r="D36" s="29">
        <f>D31+D33+D34</f>
        <v>0</v>
      </c>
      <c r="E36" s="29">
        <f>E31+E33+E34</f>
        <v>4665.46035</v>
      </c>
    </row>
    <row r="37" spans="1:5" ht="12.75">
      <c r="A37" s="45" t="s">
        <v>62</v>
      </c>
      <c r="B37" s="22" t="s">
        <v>63</v>
      </c>
      <c r="C37" s="6"/>
      <c r="D37" s="2"/>
      <c r="E37" s="2"/>
    </row>
    <row r="38" spans="1:5" ht="12.75">
      <c r="A38" s="46"/>
      <c r="B38" s="21" t="s">
        <v>64</v>
      </c>
      <c r="C38" s="2" t="s">
        <v>65</v>
      </c>
      <c r="D38" s="29">
        <f>(D36*D12)/1.025</f>
        <v>0</v>
      </c>
      <c r="E38" s="29">
        <f>(E36*E12)/1.025</f>
        <v>4660.908681365854</v>
      </c>
    </row>
    <row r="40" ht="12.75">
      <c r="B40" s="1" t="s">
        <v>67</v>
      </c>
    </row>
    <row r="41" spans="1:5" ht="12.75">
      <c r="A41" s="2" t="s">
        <v>66</v>
      </c>
      <c r="B41" s="47" t="s">
        <v>68</v>
      </c>
      <c r="C41" s="43"/>
      <c r="D41" s="25"/>
      <c r="E41" s="25">
        <v>84.5</v>
      </c>
    </row>
    <row r="42" spans="1:5" ht="12.75">
      <c r="A42" s="2" t="s">
        <v>69</v>
      </c>
      <c r="B42" s="47" t="s">
        <v>70</v>
      </c>
      <c r="C42" s="43"/>
      <c r="D42" s="25"/>
      <c r="E42" s="25">
        <v>45.5</v>
      </c>
    </row>
    <row r="43" spans="1:5" ht="12.75">
      <c r="A43" s="2" t="s">
        <v>71</v>
      </c>
      <c r="B43" s="47" t="s">
        <v>72</v>
      </c>
      <c r="C43" s="43"/>
      <c r="D43" s="25"/>
      <c r="E43" s="25">
        <v>84.5</v>
      </c>
    </row>
    <row r="44" spans="1:5" ht="12.75">
      <c r="A44" s="2" t="s">
        <v>73</v>
      </c>
      <c r="B44" s="47" t="s">
        <v>74</v>
      </c>
      <c r="C44" s="43"/>
      <c r="D44" s="25"/>
      <c r="E44" s="25">
        <v>5.8</v>
      </c>
    </row>
    <row r="45" spans="1:5" ht="12.75">
      <c r="A45" s="2" t="s">
        <v>75</v>
      </c>
      <c r="B45" s="42" t="s">
        <v>76</v>
      </c>
      <c r="C45" s="43"/>
      <c r="D45" s="25"/>
      <c r="E45" s="25">
        <v>0.8</v>
      </c>
    </row>
    <row r="46" spans="1:5" ht="12.75">
      <c r="A46" s="5"/>
      <c r="B46" s="7" t="s">
        <v>77</v>
      </c>
      <c r="C46" s="6"/>
      <c r="D46" s="29">
        <f>SUM(D41:D45)</f>
        <v>0</v>
      </c>
      <c r="E46" s="29">
        <f>SUM(E41:E45)</f>
        <v>221.10000000000002</v>
      </c>
    </row>
    <row r="47" spans="1:5" ht="12.75">
      <c r="A47" s="2" t="s">
        <v>79</v>
      </c>
      <c r="B47" s="44" t="s">
        <v>5</v>
      </c>
      <c r="C47" s="43"/>
      <c r="D47" s="31">
        <v>1375.9</v>
      </c>
      <c r="E47" s="31">
        <v>1375.9</v>
      </c>
    </row>
    <row r="48" spans="1:5" ht="12.75">
      <c r="A48" s="2"/>
      <c r="B48" s="3" t="s">
        <v>78</v>
      </c>
      <c r="C48" s="2"/>
      <c r="D48" s="29">
        <f>D46+D47</f>
        <v>1375.9</v>
      </c>
      <c r="E48" s="29">
        <f>E46+E47</f>
        <v>1597</v>
      </c>
    </row>
    <row r="49" spans="1:5" ht="12.75">
      <c r="A49" s="2" t="s">
        <v>80</v>
      </c>
      <c r="B49" s="2" t="s">
        <v>81</v>
      </c>
      <c r="C49" s="2" t="s">
        <v>82</v>
      </c>
      <c r="D49" s="25"/>
      <c r="E49" s="29">
        <f>E38-E48</f>
        <v>3063.908681365854</v>
      </c>
    </row>
    <row r="50" spans="1:5" ht="12.75">
      <c r="A50" s="2" t="s">
        <v>83</v>
      </c>
      <c r="B50" s="2" t="s">
        <v>84</v>
      </c>
      <c r="C50" s="2" t="s">
        <v>82</v>
      </c>
      <c r="D50" s="29">
        <v>55</v>
      </c>
      <c r="E50" s="29">
        <f>D50</f>
        <v>55</v>
      </c>
    </row>
    <row r="51" spans="1:5" ht="12.75">
      <c r="A51" s="2" t="s">
        <v>85</v>
      </c>
      <c r="B51" s="3" t="s">
        <v>86</v>
      </c>
      <c r="C51" s="2"/>
      <c r="D51" s="2"/>
      <c r="E51" s="30">
        <f>E49-E50</f>
        <v>3008.908681365854</v>
      </c>
    </row>
    <row r="52" ht="24" customHeight="1"/>
    <row r="53" spans="2:4" ht="12.75">
      <c r="B53" t="s">
        <v>100</v>
      </c>
      <c r="D53" t="s">
        <v>101</v>
      </c>
    </row>
  </sheetData>
  <mergeCells count="8">
    <mergeCell ref="B45:C45"/>
    <mergeCell ref="B47:C47"/>
    <mergeCell ref="A35:A36"/>
    <mergeCell ref="A37:A38"/>
    <mergeCell ref="B41:C41"/>
    <mergeCell ref="B42:C42"/>
    <mergeCell ref="B43:C43"/>
    <mergeCell ref="B44:C44"/>
  </mergeCells>
  <printOptions/>
  <pageMargins left="0.8" right="0.61" top="0.5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58" sqref="E58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28.8515625" style="0" customWidth="1"/>
    <col min="4" max="4" width="16.57421875" style="0" customWidth="1"/>
    <col min="5" max="5" width="14.421875" style="0" customWidth="1"/>
    <col min="6" max="6" width="1.8515625" style="0" customWidth="1"/>
    <col min="7" max="7" width="8.421875" style="0" customWidth="1"/>
    <col min="8" max="8" width="10.57421875" style="0" customWidth="1"/>
  </cols>
  <sheetData>
    <row r="1" ht="21" customHeight="1">
      <c r="B1" s="23" t="s">
        <v>99</v>
      </c>
    </row>
    <row r="2" ht="13.5" thickBot="1"/>
    <row r="3" spans="2:5" ht="16.5" thickTop="1">
      <c r="B3" s="12" t="s">
        <v>0</v>
      </c>
      <c r="C3" s="13" t="s">
        <v>97</v>
      </c>
      <c r="D3" s="24" t="s">
        <v>5</v>
      </c>
      <c r="E3" s="14" t="s">
        <v>93</v>
      </c>
    </row>
    <row r="4" spans="2:5" ht="12.75">
      <c r="B4" s="15" t="s">
        <v>1</v>
      </c>
      <c r="C4" s="4" t="s">
        <v>102</v>
      </c>
      <c r="D4" s="10" t="s">
        <v>6</v>
      </c>
      <c r="E4" s="16" t="s">
        <v>94</v>
      </c>
    </row>
    <row r="5" spans="2:5" ht="12.75">
      <c r="B5" s="15" t="s">
        <v>2</v>
      </c>
      <c r="C5" s="4" t="s">
        <v>105</v>
      </c>
      <c r="D5" s="10" t="s">
        <v>7</v>
      </c>
      <c r="E5" s="16" t="s">
        <v>95</v>
      </c>
    </row>
    <row r="6" spans="2:5" ht="12.75">
      <c r="B6" s="15" t="s">
        <v>3</v>
      </c>
      <c r="C6" s="4" t="s">
        <v>103</v>
      </c>
      <c r="D6" s="10" t="s">
        <v>8</v>
      </c>
      <c r="E6" s="16" t="s">
        <v>96</v>
      </c>
    </row>
    <row r="7" spans="2:5" ht="13.5" thickBot="1">
      <c r="B7" s="17" t="s">
        <v>4</v>
      </c>
      <c r="C7" s="18" t="s">
        <v>108</v>
      </c>
      <c r="D7" s="19"/>
      <c r="E7" s="20"/>
    </row>
    <row r="8" ht="13.5" thickTop="1"/>
    <row r="9" spans="4:5" ht="12.75">
      <c r="D9" s="26" t="s">
        <v>91</v>
      </c>
      <c r="E9" s="26" t="s">
        <v>92</v>
      </c>
    </row>
    <row r="10" spans="3:5" ht="12.75">
      <c r="C10" s="8" t="s">
        <v>90</v>
      </c>
      <c r="D10" s="27">
        <v>36989</v>
      </c>
      <c r="E10" s="27">
        <v>36988</v>
      </c>
    </row>
    <row r="11" spans="3:5" ht="12.75">
      <c r="C11" s="8" t="s">
        <v>89</v>
      </c>
      <c r="D11" s="4" t="s">
        <v>104</v>
      </c>
      <c r="E11" s="4" t="s">
        <v>104</v>
      </c>
    </row>
    <row r="12" spans="3:5" ht="12.75">
      <c r="C12" s="8" t="s">
        <v>88</v>
      </c>
      <c r="D12" s="4">
        <v>1.024</v>
      </c>
      <c r="E12" s="4">
        <v>1.024</v>
      </c>
    </row>
    <row r="13" spans="2:5" ht="12.75">
      <c r="B13" s="11" t="s">
        <v>9</v>
      </c>
      <c r="C13" s="11" t="s">
        <v>87</v>
      </c>
      <c r="D13" s="2"/>
      <c r="E13" s="2"/>
    </row>
    <row r="14" spans="2:5" ht="12.75">
      <c r="B14" s="2" t="s">
        <v>10</v>
      </c>
      <c r="C14" s="2"/>
      <c r="D14" s="2">
        <v>41.17</v>
      </c>
      <c r="E14" s="2">
        <v>41.04</v>
      </c>
    </row>
    <row r="15" spans="2:8" ht="12.75">
      <c r="B15" s="2" t="s">
        <v>11</v>
      </c>
      <c r="C15" s="2" t="s">
        <v>15</v>
      </c>
      <c r="D15" s="28">
        <f>40.5-D14</f>
        <v>-0.6700000000000017</v>
      </c>
      <c r="E15" s="28">
        <f>40.5-E14</f>
        <v>-0.5399999999999991</v>
      </c>
      <c r="G15" s="34" t="s">
        <v>106</v>
      </c>
      <c r="H15" s="34" t="s">
        <v>107</v>
      </c>
    </row>
    <row r="16" spans="2:5" ht="12.75">
      <c r="B16" s="2" t="s">
        <v>12</v>
      </c>
      <c r="C16" s="2"/>
      <c r="D16" s="2">
        <v>9.97</v>
      </c>
      <c r="E16" s="2">
        <v>10.04</v>
      </c>
    </row>
    <row r="17" spans="2:8" ht="12.75">
      <c r="B17" s="2" t="s">
        <v>13</v>
      </c>
      <c r="C17" s="2" t="s">
        <v>16</v>
      </c>
      <c r="D17" s="2">
        <v>6054</v>
      </c>
      <c r="E17" s="2">
        <v>6175</v>
      </c>
      <c r="G17" s="33">
        <f>D30+0.5</f>
        <v>5.544499999999999</v>
      </c>
      <c r="H17" s="33">
        <f>E30+0.5</f>
        <v>5.754625000000001</v>
      </c>
    </row>
    <row r="18" spans="2:8" ht="12.75">
      <c r="B18" s="2" t="s">
        <v>14</v>
      </c>
      <c r="C18" s="2" t="s">
        <v>17</v>
      </c>
      <c r="D18" s="2">
        <v>5526</v>
      </c>
      <c r="E18" s="2">
        <v>5635</v>
      </c>
      <c r="G18" s="33">
        <f>D30-0.5</f>
        <v>4.544499999999999</v>
      </c>
      <c r="H18" s="33">
        <f>E30-0.5</f>
        <v>4.754625000000001</v>
      </c>
    </row>
    <row r="19" spans="2:5" ht="12.75">
      <c r="B19" s="9"/>
      <c r="C19" s="2" t="s">
        <v>18</v>
      </c>
      <c r="D19" s="28">
        <f>D17-D18</f>
        <v>528</v>
      </c>
      <c r="E19" s="28">
        <f>E17-E18</f>
        <v>540</v>
      </c>
    </row>
    <row r="20" spans="1:9" ht="12.75">
      <c r="A20" s="2" t="s">
        <v>19</v>
      </c>
      <c r="B20" s="2" t="s">
        <v>20</v>
      </c>
      <c r="C20" s="2" t="s">
        <v>109</v>
      </c>
      <c r="D20" s="25">
        <v>4.81</v>
      </c>
      <c r="E20" s="25">
        <v>5.12</v>
      </c>
      <c r="G20" s="1" t="s">
        <v>112</v>
      </c>
      <c r="H20" s="1" t="s">
        <v>112</v>
      </c>
      <c r="I20" s="38" t="s">
        <v>114</v>
      </c>
    </row>
    <row r="21" spans="1:9" ht="12.75">
      <c r="A21" s="2" t="s">
        <v>22</v>
      </c>
      <c r="B21" s="2" t="s">
        <v>26</v>
      </c>
      <c r="C21" s="2" t="s">
        <v>111</v>
      </c>
      <c r="D21" s="25">
        <f>ROUND((((D23-D20)*$G$21)/81),3)</f>
        <v>0.012</v>
      </c>
      <c r="E21" s="25">
        <f>ROUND((((E23-E20)*$H$21)/81),3)</f>
        <v>0.007</v>
      </c>
      <c r="G21" s="40">
        <v>1.93</v>
      </c>
      <c r="H21" s="40">
        <v>1.93</v>
      </c>
      <c r="I21" s="39" t="s">
        <v>117</v>
      </c>
    </row>
    <row r="22" spans="1:5" ht="12.75">
      <c r="A22" s="2" t="s">
        <v>25</v>
      </c>
      <c r="B22" s="2" t="s">
        <v>27</v>
      </c>
      <c r="C22" s="2" t="s">
        <v>21</v>
      </c>
      <c r="D22" s="29">
        <f>D20+D21</f>
        <v>4.821999999999999</v>
      </c>
      <c r="E22" s="29">
        <f>E20+E21</f>
        <v>5.127</v>
      </c>
    </row>
    <row r="23" spans="1:9" ht="12.75">
      <c r="A23" s="2" t="s">
        <v>28</v>
      </c>
      <c r="B23" s="2" t="s">
        <v>23</v>
      </c>
      <c r="C23" s="2" t="s">
        <v>110</v>
      </c>
      <c r="D23" s="2">
        <v>5.32</v>
      </c>
      <c r="E23" s="35">
        <v>5.4</v>
      </c>
      <c r="G23" s="1" t="s">
        <v>113</v>
      </c>
      <c r="H23" s="1" t="s">
        <v>113</v>
      </c>
      <c r="I23" s="38" t="s">
        <v>115</v>
      </c>
    </row>
    <row r="24" spans="1:8" ht="12.75">
      <c r="A24" s="2" t="s">
        <v>29</v>
      </c>
      <c r="B24" s="2" t="s">
        <v>26</v>
      </c>
      <c r="C24" s="2" t="s">
        <v>116</v>
      </c>
      <c r="D24" s="25">
        <f>ROUND(((D20-D23)*$G$24)/81,3)</f>
        <v>-0.014</v>
      </c>
      <c r="E24" s="25">
        <f>ROUND(((E20-E23)*$H$24)/81,3)</f>
        <v>-0.008</v>
      </c>
      <c r="G24" s="40">
        <v>2.24</v>
      </c>
      <c r="H24" s="40">
        <v>2.29</v>
      </c>
    </row>
    <row r="25" spans="1:5" ht="12.75">
      <c r="A25" s="2" t="s">
        <v>30</v>
      </c>
      <c r="B25" s="2" t="s">
        <v>31</v>
      </c>
      <c r="C25" s="2" t="s">
        <v>24</v>
      </c>
      <c r="D25" s="29">
        <f>D23+D24</f>
        <v>5.306</v>
      </c>
      <c r="E25" s="29">
        <f>E23+E24</f>
        <v>5.392</v>
      </c>
    </row>
    <row r="26" spans="1:5" ht="12.75">
      <c r="A26" s="2" t="s">
        <v>32</v>
      </c>
      <c r="B26" s="2" t="s">
        <v>33</v>
      </c>
      <c r="C26" s="2" t="s">
        <v>34</v>
      </c>
      <c r="D26" s="29">
        <f>(D22+D25)/2</f>
        <v>5.064</v>
      </c>
      <c r="E26" s="29">
        <f>(E22+E25)/2</f>
        <v>5.2595</v>
      </c>
    </row>
    <row r="27" spans="1:5" ht="12.75">
      <c r="A27" s="2" t="s">
        <v>35</v>
      </c>
      <c r="B27" s="2" t="s">
        <v>37</v>
      </c>
      <c r="C27" s="2" t="s">
        <v>38</v>
      </c>
      <c r="D27" s="2">
        <v>5.123</v>
      </c>
      <c r="E27" s="2">
        <v>5.183</v>
      </c>
    </row>
    <row r="28" spans="1:5" ht="12.75">
      <c r="A28" s="2" t="s">
        <v>40</v>
      </c>
      <c r="B28" s="2" t="s">
        <v>36</v>
      </c>
      <c r="C28" s="2" t="s">
        <v>39</v>
      </c>
      <c r="D28" s="25">
        <v>4.953</v>
      </c>
      <c r="E28" s="2">
        <v>5.323</v>
      </c>
    </row>
    <row r="29" spans="1:5" ht="12.75">
      <c r="A29" s="2" t="s">
        <v>41</v>
      </c>
      <c r="B29" s="2" t="s">
        <v>42</v>
      </c>
      <c r="C29" s="2" t="s">
        <v>98</v>
      </c>
      <c r="D29" s="29">
        <f>(D27+D28)/2</f>
        <v>5.038</v>
      </c>
      <c r="E29" s="29">
        <f>(E27+E28)/2</f>
        <v>5.253</v>
      </c>
    </row>
    <row r="30" spans="1:5" ht="12.75">
      <c r="A30" s="2" t="s">
        <v>43</v>
      </c>
      <c r="B30" s="2" t="s">
        <v>44</v>
      </c>
      <c r="C30" s="2" t="s">
        <v>45</v>
      </c>
      <c r="D30" s="29">
        <f>(6*D29+D22+D25)/8</f>
        <v>5.044499999999999</v>
      </c>
      <c r="E30" s="29">
        <f>(6*E29+E22+E25)/8</f>
        <v>5.254625000000001</v>
      </c>
    </row>
    <row r="31" spans="1:5" ht="12.75">
      <c r="A31" s="2" t="s">
        <v>46</v>
      </c>
      <c r="B31" s="2" t="s">
        <v>47</v>
      </c>
      <c r="C31" s="2" t="s">
        <v>48</v>
      </c>
      <c r="D31" s="2">
        <v>4458</v>
      </c>
      <c r="E31" s="2">
        <v>4667</v>
      </c>
    </row>
    <row r="32" spans="1:5" ht="12.75">
      <c r="A32" s="2" t="s">
        <v>49</v>
      </c>
      <c r="B32" s="2" t="s">
        <v>50</v>
      </c>
      <c r="C32" s="2" t="s">
        <v>51</v>
      </c>
      <c r="D32" s="29">
        <f>D25-D22</f>
        <v>0.4840000000000009</v>
      </c>
      <c r="E32" s="29">
        <f>E25-E22</f>
        <v>0.26500000000000057</v>
      </c>
    </row>
    <row r="33" spans="1:5" ht="12.75">
      <c r="A33" s="2" t="s">
        <v>52</v>
      </c>
      <c r="B33" s="2" t="s">
        <v>53</v>
      </c>
      <c r="C33" s="2" t="s">
        <v>54</v>
      </c>
      <c r="D33" s="29">
        <f>(D32/81)*D16*D15*100</f>
        <v>-3.9914464197531045</v>
      </c>
      <c r="E33" s="29">
        <f>(E32/81)*E16*E15*100</f>
        <v>-1.773733333333334</v>
      </c>
    </row>
    <row r="34" spans="1:5" ht="12.75">
      <c r="A34" s="2" t="s">
        <v>55</v>
      </c>
      <c r="B34" s="2" t="s">
        <v>56</v>
      </c>
      <c r="C34" s="2" t="s">
        <v>57</v>
      </c>
      <c r="D34" s="29">
        <f>((D32*D32)/81)*D19*0.5</f>
        <v>0.7635010370370399</v>
      </c>
      <c r="E34" s="29">
        <f>((E32*E32)/81)*E19*0.5</f>
        <v>0.23408333333333434</v>
      </c>
    </row>
    <row r="35" spans="1:5" ht="12.75">
      <c r="A35" s="45" t="s">
        <v>58</v>
      </c>
      <c r="B35" s="9" t="s">
        <v>59</v>
      </c>
      <c r="C35" s="6"/>
      <c r="D35" s="2"/>
      <c r="E35" s="2"/>
    </row>
    <row r="36" spans="1:5" ht="12.75">
      <c r="A36" s="46"/>
      <c r="B36" s="21" t="s">
        <v>60</v>
      </c>
      <c r="C36" s="2" t="s">
        <v>61</v>
      </c>
      <c r="D36" s="29">
        <f>D31+D33+D34</f>
        <v>4454.772054617284</v>
      </c>
      <c r="E36" s="29">
        <f>E31+E33+E34</f>
        <v>4665.46035</v>
      </c>
    </row>
    <row r="37" spans="1:5" ht="12.75">
      <c r="A37" s="45" t="s">
        <v>62</v>
      </c>
      <c r="B37" s="22" t="s">
        <v>63</v>
      </c>
      <c r="C37" s="6"/>
      <c r="D37" s="2"/>
      <c r="E37" s="2"/>
    </row>
    <row r="38" spans="1:5" ht="12.75">
      <c r="A38" s="46"/>
      <c r="B38" s="21" t="s">
        <v>64</v>
      </c>
      <c r="C38" s="2" t="s">
        <v>65</v>
      </c>
      <c r="D38" s="29">
        <f>(D36*D12)/1.025</f>
        <v>4450.425935539609</v>
      </c>
      <c r="E38" s="29">
        <f>(E36*E12)/1.025</f>
        <v>4660.908681365854</v>
      </c>
    </row>
    <row r="40" ht="12.75">
      <c r="B40" s="1" t="s">
        <v>67</v>
      </c>
    </row>
    <row r="41" spans="1:5" ht="12.75">
      <c r="A41" s="2" t="s">
        <v>66</v>
      </c>
      <c r="B41" s="47" t="s">
        <v>68</v>
      </c>
      <c r="C41" s="43"/>
      <c r="D41" s="25">
        <v>84.5</v>
      </c>
      <c r="E41" s="25">
        <v>84.5</v>
      </c>
    </row>
    <row r="42" spans="1:5" ht="12.75">
      <c r="A42" s="2" t="s">
        <v>69</v>
      </c>
      <c r="B42" s="47" t="s">
        <v>70</v>
      </c>
      <c r="C42" s="43"/>
      <c r="D42" s="25">
        <v>43.5</v>
      </c>
      <c r="E42" s="25">
        <v>45.5</v>
      </c>
    </row>
    <row r="43" spans="1:5" ht="12.75">
      <c r="A43" s="2" t="s">
        <v>71</v>
      </c>
      <c r="B43" s="47" t="s">
        <v>72</v>
      </c>
      <c r="C43" s="43"/>
      <c r="D43" s="25">
        <v>84</v>
      </c>
      <c r="E43" s="25">
        <v>84.5</v>
      </c>
    </row>
    <row r="44" spans="1:5" ht="12.75">
      <c r="A44" s="2" t="s">
        <v>73</v>
      </c>
      <c r="B44" s="47" t="s">
        <v>74</v>
      </c>
      <c r="C44" s="43"/>
      <c r="D44" s="25">
        <v>5.8</v>
      </c>
      <c r="E44" s="25">
        <v>5.8</v>
      </c>
    </row>
    <row r="45" spans="1:5" ht="12.75">
      <c r="A45" s="2" t="s">
        <v>75</v>
      </c>
      <c r="B45" s="42" t="s">
        <v>76</v>
      </c>
      <c r="C45" s="43"/>
      <c r="D45" s="25">
        <v>0.8</v>
      </c>
      <c r="E45" s="25">
        <v>0.8</v>
      </c>
    </row>
    <row r="46" spans="1:5" ht="12.75">
      <c r="A46" s="5"/>
      <c r="B46" s="7" t="s">
        <v>77</v>
      </c>
      <c r="C46" s="6"/>
      <c r="D46" s="29">
        <f>SUM(D41:D45)</f>
        <v>218.60000000000002</v>
      </c>
      <c r="E46" s="29">
        <f>SUM(E41:E45)</f>
        <v>221.10000000000002</v>
      </c>
    </row>
    <row r="47" spans="1:5" ht="12.75">
      <c r="A47" s="2" t="s">
        <v>79</v>
      </c>
      <c r="B47" s="44" t="s">
        <v>5</v>
      </c>
      <c r="C47" s="43"/>
      <c r="D47" s="31">
        <v>1375.9</v>
      </c>
      <c r="E47" s="31">
        <v>1375.9</v>
      </c>
    </row>
    <row r="48" spans="1:5" ht="12.75">
      <c r="A48" s="2"/>
      <c r="B48" s="3" t="s">
        <v>78</v>
      </c>
      <c r="C48" s="2"/>
      <c r="D48" s="29">
        <f>D46+D47</f>
        <v>1594.5</v>
      </c>
      <c r="E48" s="29">
        <f>E46+E47</f>
        <v>1597</v>
      </c>
    </row>
    <row r="49" spans="1:5" ht="12.75">
      <c r="A49" s="2" t="s">
        <v>80</v>
      </c>
      <c r="B49" s="2" t="s">
        <v>81</v>
      </c>
      <c r="C49" s="2" t="s">
        <v>82</v>
      </c>
      <c r="D49" s="29">
        <f>D38-D48</f>
        <v>2855.925935539609</v>
      </c>
      <c r="E49" s="29">
        <f>E38-E48</f>
        <v>3063.908681365854</v>
      </c>
    </row>
    <row r="50" spans="1:8" ht="12.75">
      <c r="A50" s="2" t="s">
        <v>83</v>
      </c>
      <c r="B50" s="2" t="s">
        <v>84</v>
      </c>
      <c r="C50" s="2" t="s">
        <v>82</v>
      </c>
      <c r="D50" s="29">
        <v>55</v>
      </c>
      <c r="E50" s="29">
        <v>55</v>
      </c>
      <c r="G50" s="40"/>
      <c r="H50" s="40"/>
    </row>
    <row r="51" spans="1:7" ht="12.75">
      <c r="A51" s="2" t="s">
        <v>85</v>
      </c>
      <c r="B51" s="3" t="s">
        <v>86</v>
      </c>
      <c r="C51" s="2"/>
      <c r="D51" s="30">
        <f>D49-D50</f>
        <v>2800.925935539609</v>
      </c>
      <c r="E51" s="30">
        <f>E49-E50</f>
        <v>3008.908681365854</v>
      </c>
      <c r="G51" s="33"/>
    </row>
    <row r="52" spans="4:5" ht="24" customHeight="1">
      <c r="D52" s="40" t="s">
        <v>119</v>
      </c>
      <c r="E52" s="40" t="s">
        <v>118</v>
      </c>
    </row>
    <row r="53" spans="4:5" ht="12.75">
      <c r="D53" s="33">
        <f>E51-D51</f>
        <v>207.98274582624526</v>
      </c>
      <c r="E53" s="41">
        <f>D53/0.05</f>
        <v>4159.654916524905</v>
      </c>
    </row>
  </sheetData>
  <mergeCells count="8">
    <mergeCell ref="B45:C45"/>
    <mergeCell ref="B47:C47"/>
    <mergeCell ref="A35:A36"/>
    <mergeCell ref="A37:A38"/>
    <mergeCell ref="B41:C41"/>
    <mergeCell ref="B42:C42"/>
    <mergeCell ref="B43:C43"/>
    <mergeCell ref="B44:C44"/>
  </mergeCells>
  <printOptions/>
  <pageMargins left="0.8" right="0.61" top="0.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B1">
      <selection activeCell="E3" sqref="E3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31.421875" style="0" customWidth="1"/>
    <col min="4" max="4" width="16.57421875" style="0" customWidth="1"/>
    <col min="5" max="5" width="14.421875" style="0" customWidth="1"/>
    <col min="6" max="6" width="1.8515625" style="0" customWidth="1"/>
    <col min="7" max="7" width="7.00390625" style="0" customWidth="1"/>
    <col min="8" max="8" width="10.57421875" style="0" customWidth="1"/>
  </cols>
  <sheetData>
    <row r="1" ht="21" customHeight="1">
      <c r="B1" s="23" t="s">
        <v>99</v>
      </c>
    </row>
    <row r="2" ht="13.5" thickBot="1"/>
    <row r="3" spans="2:5" ht="16.5" thickTop="1">
      <c r="B3" s="12" t="s">
        <v>0</v>
      </c>
      <c r="C3" s="13" t="s">
        <v>97</v>
      </c>
      <c r="D3" s="24" t="s">
        <v>5</v>
      </c>
      <c r="E3" s="14" t="s">
        <v>93</v>
      </c>
    </row>
    <row r="4" spans="2:5" ht="12.75">
      <c r="B4" s="15" t="s">
        <v>1</v>
      </c>
      <c r="C4" s="4" t="s">
        <v>122</v>
      </c>
      <c r="D4" s="10" t="s">
        <v>6</v>
      </c>
      <c r="E4" s="16" t="s">
        <v>94</v>
      </c>
    </row>
    <row r="5" spans="2:5" ht="12.75">
      <c r="B5" s="15" t="s">
        <v>2</v>
      </c>
      <c r="C5" s="4" t="s">
        <v>123</v>
      </c>
      <c r="D5" s="10" t="s">
        <v>7</v>
      </c>
      <c r="E5" s="16" t="s">
        <v>95</v>
      </c>
    </row>
    <row r="6" spans="2:5" ht="12.75">
      <c r="B6" s="15" t="s">
        <v>3</v>
      </c>
      <c r="C6" s="4" t="s">
        <v>120</v>
      </c>
      <c r="D6" s="10" t="s">
        <v>8</v>
      </c>
      <c r="E6" s="16" t="s">
        <v>96</v>
      </c>
    </row>
    <row r="7" spans="2:5" ht="13.5" thickBot="1">
      <c r="B7" s="17" t="s">
        <v>4</v>
      </c>
      <c r="C7" s="18" t="s">
        <v>121</v>
      </c>
      <c r="D7" s="19"/>
      <c r="E7" s="20"/>
    </row>
    <row r="8" ht="13.5" thickTop="1"/>
    <row r="9" spans="4:5" ht="12.75">
      <c r="D9" s="26" t="s">
        <v>91</v>
      </c>
      <c r="E9" s="26" t="s">
        <v>92</v>
      </c>
    </row>
    <row r="10" spans="3:5" ht="12.75">
      <c r="C10" s="8" t="s">
        <v>90</v>
      </c>
      <c r="D10" s="27">
        <v>36998</v>
      </c>
      <c r="E10" s="27">
        <v>36998</v>
      </c>
    </row>
    <row r="11" spans="3:5" ht="12.75">
      <c r="C11" s="8" t="s">
        <v>89</v>
      </c>
      <c r="D11" s="4" t="s">
        <v>124</v>
      </c>
      <c r="E11" s="4" t="s">
        <v>104</v>
      </c>
    </row>
    <row r="12" spans="3:5" ht="12.75">
      <c r="C12" s="8" t="s">
        <v>88</v>
      </c>
      <c r="D12" s="4">
        <v>1.0265</v>
      </c>
      <c r="E12" s="4">
        <v>1.0265</v>
      </c>
    </row>
    <row r="13" spans="2:5" ht="12.75">
      <c r="B13" s="11" t="s">
        <v>9</v>
      </c>
      <c r="C13" s="11" t="s">
        <v>87</v>
      </c>
      <c r="D13" s="2"/>
      <c r="E13" s="2"/>
    </row>
    <row r="14" spans="2:5" ht="12.75">
      <c r="B14" s="2" t="s">
        <v>10</v>
      </c>
      <c r="C14" s="2"/>
      <c r="D14" s="2">
        <v>42.42</v>
      </c>
      <c r="E14" s="2">
        <v>40.82</v>
      </c>
    </row>
    <row r="15" spans="2:8" ht="12.75">
      <c r="B15" s="2" t="s">
        <v>11</v>
      </c>
      <c r="C15" s="2" t="s">
        <v>15</v>
      </c>
      <c r="D15" s="51">
        <f>40.5-D14</f>
        <v>-1.9200000000000017</v>
      </c>
      <c r="E15" s="51">
        <f>40.5-E14</f>
        <v>-0.3200000000000003</v>
      </c>
      <c r="G15" s="34" t="s">
        <v>106</v>
      </c>
      <c r="H15" s="34" t="s">
        <v>107</v>
      </c>
    </row>
    <row r="16" spans="2:5" ht="12.75">
      <c r="B16" s="2" t="s">
        <v>12</v>
      </c>
      <c r="C16" s="2"/>
      <c r="D16" s="2">
        <v>8.9</v>
      </c>
      <c r="E16" s="2">
        <v>10.16</v>
      </c>
    </row>
    <row r="17" spans="2:8" ht="12.75">
      <c r="B17" s="2" t="s">
        <v>13</v>
      </c>
      <c r="C17" s="2" t="s">
        <v>16</v>
      </c>
      <c r="D17" s="2">
        <v>4494</v>
      </c>
      <c r="E17" s="2">
        <v>6125</v>
      </c>
      <c r="G17" s="33">
        <f>D30+0.5</f>
        <v>3.439125</v>
      </c>
      <c r="H17" s="33">
        <f>E30+0.5</f>
        <v>6.137125</v>
      </c>
    </row>
    <row r="18" spans="2:8" ht="12.75">
      <c r="B18" s="2" t="s">
        <v>14</v>
      </c>
      <c r="C18" s="2" t="s">
        <v>17</v>
      </c>
      <c r="D18" s="2">
        <v>4001</v>
      </c>
      <c r="E18" s="2">
        <v>5839</v>
      </c>
      <c r="G18" s="33">
        <f>D30-0.5</f>
        <v>2.439125</v>
      </c>
      <c r="H18" s="33">
        <f>E30-0.5</f>
        <v>5.137125</v>
      </c>
    </row>
    <row r="19" spans="2:5" ht="12.75">
      <c r="B19" s="9"/>
      <c r="C19" s="2" t="s">
        <v>18</v>
      </c>
      <c r="D19" s="51">
        <f>D17-D18</f>
        <v>493</v>
      </c>
      <c r="E19" s="51">
        <f>E17-E18</f>
        <v>286</v>
      </c>
    </row>
    <row r="20" spans="1:9" ht="12.75">
      <c r="A20" s="2" t="s">
        <v>19</v>
      </c>
      <c r="B20" s="2" t="s">
        <v>20</v>
      </c>
      <c r="C20" s="2" t="s">
        <v>109</v>
      </c>
      <c r="D20" s="25">
        <v>2.35</v>
      </c>
      <c r="E20" s="25">
        <v>5.45</v>
      </c>
      <c r="G20" s="1" t="s">
        <v>112</v>
      </c>
      <c r="H20" s="1" t="s">
        <v>112</v>
      </c>
      <c r="I20" s="38" t="s">
        <v>114</v>
      </c>
    </row>
    <row r="21" spans="1:9" ht="12.75">
      <c r="A21" s="2" t="s">
        <v>22</v>
      </c>
      <c r="B21" s="2" t="s">
        <v>26</v>
      </c>
      <c r="C21" s="2" t="s">
        <v>111</v>
      </c>
      <c r="D21" s="25">
        <f>ROUND((((D23-D20)*$G$21)/81),3)</f>
        <v>0.029</v>
      </c>
      <c r="E21" s="25">
        <f>ROUND((((E23-E20)*$H$21)/81),3)</f>
        <v>0.01</v>
      </c>
      <c r="G21" s="40">
        <v>1.93</v>
      </c>
      <c r="H21" s="40">
        <v>1.93</v>
      </c>
      <c r="I21" s="39" t="s">
        <v>117</v>
      </c>
    </row>
    <row r="22" spans="1:5" ht="12.75">
      <c r="A22" s="2" t="s">
        <v>25</v>
      </c>
      <c r="B22" s="2" t="s">
        <v>27</v>
      </c>
      <c r="C22" s="2" t="s">
        <v>21</v>
      </c>
      <c r="D22" s="49">
        <f>D20+D21</f>
        <v>2.379</v>
      </c>
      <c r="E22" s="49">
        <f>E20+E21</f>
        <v>5.46</v>
      </c>
    </row>
    <row r="23" spans="1:9" ht="12.75">
      <c r="A23" s="2" t="s">
        <v>28</v>
      </c>
      <c r="B23" s="2" t="s">
        <v>23</v>
      </c>
      <c r="C23" s="2" t="s">
        <v>110</v>
      </c>
      <c r="D23" s="2">
        <v>3.56</v>
      </c>
      <c r="E23" s="35">
        <v>5.85</v>
      </c>
      <c r="G23" s="1" t="s">
        <v>113</v>
      </c>
      <c r="H23" s="1" t="s">
        <v>113</v>
      </c>
      <c r="I23" s="38" t="s">
        <v>115</v>
      </c>
    </row>
    <row r="24" spans="1:8" ht="12.75">
      <c r="A24" s="2" t="s">
        <v>29</v>
      </c>
      <c r="B24" s="2" t="s">
        <v>26</v>
      </c>
      <c r="C24" s="2" t="s">
        <v>116</v>
      </c>
      <c r="D24" s="25">
        <f>ROUND(((D20-D23)*$G$24)/81,3)</f>
        <v>-0.024</v>
      </c>
      <c r="E24" s="25">
        <f>ROUND(((E20-E23)*$H$24)/81,3)</f>
        <v>-0.011</v>
      </c>
      <c r="G24" s="40">
        <v>1.64</v>
      </c>
      <c r="H24" s="40">
        <v>2.24</v>
      </c>
    </row>
    <row r="25" spans="1:5" ht="12.75">
      <c r="A25" s="2" t="s">
        <v>30</v>
      </c>
      <c r="B25" s="2" t="s">
        <v>31</v>
      </c>
      <c r="C25" s="2" t="s">
        <v>24</v>
      </c>
      <c r="D25" s="49">
        <f>D23+D24</f>
        <v>3.536</v>
      </c>
      <c r="E25" s="49">
        <f>E23+E24</f>
        <v>5.8389999999999995</v>
      </c>
    </row>
    <row r="26" spans="1:5" ht="12.75">
      <c r="A26" s="2" t="s">
        <v>32</v>
      </c>
      <c r="B26" s="2" t="s">
        <v>33</v>
      </c>
      <c r="C26" s="2" t="s">
        <v>34</v>
      </c>
      <c r="D26" s="49">
        <f>(D22+D25)/2</f>
        <v>2.9575</v>
      </c>
      <c r="E26" s="49">
        <f>(E22+E25)/2</f>
        <v>5.6495</v>
      </c>
    </row>
    <row r="27" spans="1:5" ht="12.75">
      <c r="A27" s="2" t="s">
        <v>35</v>
      </c>
      <c r="B27" s="2" t="s">
        <v>37</v>
      </c>
      <c r="C27" s="2" t="s">
        <v>38</v>
      </c>
      <c r="D27" s="2">
        <v>2.923</v>
      </c>
      <c r="E27" s="2">
        <v>5.623</v>
      </c>
    </row>
    <row r="28" spans="1:5" ht="12.75">
      <c r="A28" s="2" t="s">
        <v>40</v>
      </c>
      <c r="B28" s="2" t="s">
        <v>36</v>
      </c>
      <c r="C28" s="2" t="s">
        <v>39</v>
      </c>
      <c r="D28" s="25">
        <v>2.943</v>
      </c>
      <c r="E28" s="2">
        <v>5.643</v>
      </c>
    </row>
    <row r="29" spans="1:5" ht="12.75">
      <c r="A29" s="2" t="s">
        <v>41</v>
      </c>
      <c r="B29" s="2" t="s">
        <v>42</v>
      </c>
      <c r="C29" s="2" t="s">
        <v>98</v>
      </c>
      <c r="D29" s="49">
        <f>(D27+D28)/2</f>
        <v>2.933</v>
      </c>
      <c r="E29" s="49">
        <f>(E27+E28)/2</f>
        <v>5.633</v>
      </c>
    </row>
    <row r="30" spans="1:5" ht="12.75">
      <c r="A30" s="2" t="s">
        <v>43</v>
      </c>
      <c r="B30" s="2" t="s">
        <v>44</v>
      </c>
      <c r="C30" s="2" t="s">
        <v>45</v>
      </c>
      <c r="D30" s="49">
        <f>(6*D29+D22+D25)/8</f>
        <v>2.939125</v>
      </c>
      <c r="E30" s="49">
        <f>(6*E29+E22+E25)/8</f>
        <v>5.637125</v>
      </c>
    </row>
    <row r="31" spans="1:5" ht="12.75">
      <c r="A31" s="2" t="s">
        <v>46</v>
      </c>
      <c r="B31" s="2" t="s">
        <v>47</v>
      </c>
      <c r="C31" s="2" t="s">
        <v>48</v>
      </c>
      <c r="D31" s="2">
        <v>2466</v>
      </c>
      <c r="E31" s="2">
        <v>5054</v>
      </c>
    </row>
    <row r="32" spans="1:5" ht="12.75">
      <c r="A32" s="2" t="s">
        <v>49</v>
      </c>
      <c r="B32" s="2" t="s">
        <v>50</v>
      </c>
      <c r="C32" s="2" t="s">
        <v>51</v>
      </c>
      <c r="D32" s="49">
        <f>D25-D22</f>
        <v>1.157</v>
      </c>
      <c r="E32" s="49">
        <f>E25-E22</f>
        <v>0.37899999999999956</v>
      </c>
    </row>
    <row r="33" spans="1:5" ht="12.75">
      <c r="A33" s="2" t="s">
        <v>52</v>
      </c>
      <c r="B33" s="2" t="s">
        <v>53</v>
      </c>
      <c r="C33" s="2" t="s">
        <v>54</v>
      </c>
      <c r="D33" s="49">
        <f>(D32/81)*D16*D15*100</f>
        <v>-24.408414814814837</v>
      </c>
      <c r="E33" s="49">
        <f>(E32/81)*E16*E15*100</f>
        <v>-1.52124049382716</v>
      </c>
    </row>
    <row r="34" spans="1:5" ht="12.75">
      <c r="A34" s="2" t="s">
        <v>55</v>
      </c>
      <c r="B34" s="2" t="s">
        <v>56</v>
      </c>
      <c r="C34" s="2" t="s">
        <v>57</v>
      </c>
      <c r="D34" s="49">
        <f>((D32*D32)/81)*D19*0.5</f>
        <v>4.073789858024691</v>
      </c>
      <c r="E34" s="49">
        <f>((E32*E32)/81)*E19*0.5</f>
        <v>0.25358843209876486</v>
      </c>
    </row>
    <row r="35" spans="1:5" ht="12.75">
      <c r="A35" s="45" t="s">
        <v>58</v>
      </c>
      <c r="B35" s="9" t="s">
        <v>59</v>
      </c>
      <c r="C35" s="6"/>
      <c r="D35" s="2"/>
      <c r="E35" s="2"/>
    </row>
    <row r="36" spans="1:5" ht="12.75">
      <c r="A36" s="46"/>
      <c r="B36" s="21" t="s">
        <v>60</v>
      </c>
      <c r="C36" s="2" t="s">
        <v>61</v>
      </c>
      <c r="D36" s="49">
        <f>D31+D33+D34</f>
        <v>2445.6653750432097</v>
      </c>
      <c r="E36" s="49">
        <f>E31+E33+E34</f>
        <v>5052.732347938271</v>
      </c>
    </row>
    <row r="37" spans="1:5" ht="12.75">
      <c r="A37" s="45" t="s">
        <v>62</v>
      </c>
      <c r="B37" s="22" t="s">
        <v>63</v>
      </c>
      <c r="C37" s="6"/>
      <c r="D37" s="2"/>
      <c r="E37" s="2"/>
    </row>
    <row r="38" spans="1:5" ht="12.75">
      <c r="A38" s="46"/>
      <c r="B38" s="21" t="s">
        <v>64</v>
      </c>
      <c r="C38" s="2" t="s">
        <v>125</v>
      </c>
      <c r="D38" s="49">
        <f>(D36*D12)/1.025</f>
        <v>2449.244397543273</v>
      </c>
      <c r="E38" s="49">
        <f>(E36*E12)/1.025</f>
        <v>5060.126590398669</v>
      </c>
    </row>
    <row r="40" ht="12.75">
      <c r="B40" s="1" t="s">
        <v>67</v>
      </c>
    </row>
    <row r="41" spans="1:5" ht="12.75">
      <c r="A41" s="2" t="s">
        <v>66</v>
      </c>
      <c r="B41" s="47" t="s">
        <v>68</v>
      </c>
      <c r="C41" s="43"/>
      <c r="D41" s="25">
        <v>913.5</v>
      </c>
      <c r="E41" s="25">
        <v>194.4</v>
      </c>
    </row>
    <row r="42" spans="1:5" ht="12.75">
      <c r="A42" s="2" t="s">
        <v>69</v>
      </c>
      <c r="B42" s="47" t="s">
        <v>70</v>
      </c>
      <c r="C42" s="43"/>
      <c r="D42" s="25">
        <v>31</v>
      </c>
      <c r="E42" s="25">
        <v>29</v>
      </c>
    </row>
    <row r="43" spans="1:5" ht="12.75">
      <c r="A43" s="2" t="s">
        <v>71</v>
      </c>
      <c r="B43" s="47" t="s">
        <v>72</v>
      </c>
      <c r="C43" s="43"/>
      <c r="D43" s="25">
        <v>60.5</v>
      </c>
      <c r="E43" s="25">
        <v>60</v>
      </c>
    </row>
    <row r="44" spans="1:5" ht="12.75">
      <c r="A44" s="2" t="s">
        <v>73</v>
      </c>
      <c r="B44" s="47" t="s">
        <v>74</v>
      </c>
      <c r="C44" s="43"/>
      <c r="D44" s="25">
        <v>5.75</v>
      </c>
      <c r="E44" s="25">
        <v>5.7</v>
      </c>
    </row>
    <row r="45" spans="1:5" ht="12.75">
      <c r="A45" s="2" t="s">
        <v>75</v>
      </c>
      <c r="B45" s="42" t="s">
        <v>76</v>
      </c>
      <c r="C45" s="43"/>
      <c r="D45" s="25">
        <v>0.75</v>
      </c>
      <c r="E45" s="25">
        <v>0.8</v>
      </c>
    </row>
    <row r="46" spans="1:5" ht="12.75">
      <c r="A46" s="5"/>
      <c r="B46" s="7" t="s">
        <v>77</v>
      </c>
      <c r="C46" s="6"/>
      <c r="D46" s="49">
        <f>SUM(D41:D45)</f>
        <v>1011.5</v>
      </c>
      <c r="E46" s="49">
        <f>SUM(E41:E45)</f>
        <v>289.9</v>
      </c>
    </row>
    <row r="47" spans="1:5" ht="12.75">
      <c r="A47" s="2" t="s">
        <v>79</v>
      </c>
      <c r="B47" s="44" t="s">
        <v>5</v>
      </c>
      <c r="C47" s="43"/>
      <c r="D47" s="50">
        <v>1375.9</v>
      </c>
      <c r="E47" s="50">
        <v>1375.9</v>
      </c>
    </row>
    <row r="48" spans="1:5" ht="12.75">
      <c r="A48" s="2"/>
      <c r="B48" s="3" t="s">
        <v>78</v>
      </c>
      <c r="C48" s="2"/>
      <c r="D48" s="49">
        <f>D46+D47</f>
        <v>2387.4</v>
      </c>
      <c r="E48" s="49">
        <f>E46+E47</f>
        <v>1665.8000000000002</v>
      </c>
    </row>
    <row r="49" spans="1:5" ht="12.75">
      <c r="A49" s="2" t="s">
        <v>80</v>
      </c>
      <c r="B49" s="2" t="s">
        <v>81</v>
      </c>
      <c r="C49" s="2" t="s">
        <v>82</v>
      </c>
      <c r="D49" s="25"/>
      <c r="E49" s="49">
        <f>E38-E48</f>
        <v>3394.3265903986685</v>
      </c>
    </row>
    <row r="50" spans="1:5" ht="12.75">
      <c r="A50" s="2" t="s">
        <v>83</v>
      </c>
      <c r="B50" s="2" t="s">
        <v>84</v>
      </c>
      <c r="C50" s="2" t="s">
        <v>82</v>
      </c>
      <c r="D50" s="49">
        <f>D38-D48</f>
        <v>61.84439754327286</v>
      </c>
      <c r="E50" s="49">
        <f>D50</f>
        <v>61.84439754327286</v>
      </c>
    </row>
    <row r="51" spans="1:5" ht="12.75">
      <c r="A51" s="2" t="s">
        <v>85</v>
      </c>
      <c r="B51" s="3" t="s">
        <v>86</v>
      </c>
      <c r="C51" s="2"/>
      <c r="D51" s="2"/>
      <c r="E51" s="48">
        <f>E49-E50</f>
        <v>3332.4821928553956</v>
      </c>
    </row>
    <row r="52" ht="24" customHeight="1"/>
    <row r="53" spans="2:4" ht="12.75">
      <c r="B53" t="s">
        <v>100</v>
      </c>
      <c r="D53" t="s">
        <v>101</v>
      </c>
    </row>
  </sheetData>
  <mergeCells count="8">
    <mergeCell ref="B45:C45"/>
    <mergeCell ref="B47:C47"/>
    <mergeCell ref="A35:A36"/>
    <mergeCell ref="A37:A38"/>
    <mergeCell ref="B41:C41"/>
    <mergeCell ref="B42:C42"/>
    <mergeCell ref="B43:C43"/>
    <mergeCell ref="B44:C44"/>
  </mergeCells>
  <printOptions/>
  <pageMargins left="0.8" right="0.61" top="0.5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Rederij Wessels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Rederij Wessels b.v.</dc:creator>
  <cp:keywords/>
  <dc:description/>
  <cp:lastModifiedBy>Rederij Wessels b.v.</cp:lastModifiedBy>
  <cp:lastPrinted>2001-04-17T19:41:45Z</cp:lastPrinted>
  <dcterms:created xsi:type="dcterms:W3CDTF">2001-04-01T06:38:34Z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