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4" yWindow="144" windowWidth="9696" windowHeight="6492" activeTab="3"/>
  </bookViews>
  <sheets>
    <sheet name="Исходные данные" sheetId="1" r:id="rId1"/>
    <sheet name="Лист1" sheetId="2" r:id="rId2"/>
    <sheet name="Лист2" sheetId="3" r:id="rId3"/>
    <sheet name="Лист3" sheetId="4" r:id="rId4"/>
  </sheets>
  <definedNames>
    <definedName name="_xlnm.Print_Area" localSheetId="3">'Лист3'!$A$1:$AN$65</definedName>
  </definedNames>
  <calcPr fullCalcOnLoad="1"/>
</workbook>
</file>

<file path=xl/sharedStrings.xml><?xml version="1.0" encoding="utf-8"?>
<sst xmlns="http://schemas.openxmlformats.org/spreadsheetml/2006/main" count="260" uniqueCount="223">
  <si>
    <t>Marine Fleet Department
Ministry of Transport of Russia</t>
  </si>
  <si>
    <t xml:space="preserve">Служба морского флота
Министерства транспорта России </t>
  </si>
  <si>
    <t>РАСЧЕТ ОСТОЙЧИВОСТИ СУДНА С ГРУЗОМ ЛЕСА НА ПАЛУБЕ</t>
  </si>
  <si>
    <t>CALCULATION OF STABILITY FOR VESSELS LOADING TIMBER ON DECK</t>
  </si>
  <si>
    <t>ОСНОВНЫЕ СВЕДЕНИЯ</t>
  </si>
  <si>
    <t>GENERAL PARTICULARS</t>
  </si>
  <si>
    <t>НАЗВАНИЕ СУДНА</t>
  </si>
  <si>
    <t>NAME OF VESSEL</t>
  </si>
  <si>
    <t>КЛАСС СУДНА</t>
  </si>
  <si>
    <t>CLASS OF VESSEL</t>
  </si>
  <si>
    <t>ПОРТ ПРИПИСКИ</t>
  </si>
  <si>
    <t>PORT OF REGISTRY</t>
  </si>
  <si>
    <t>РЕГИСТРОВЫЙ НОМЕР</t>
  </si>
  <si>
    <t>OFFICIAL NUMBER</t>
  </si>
  <si>
    <t>СТРАНА ФЛАГА</t>
  </si>
  <si>
    <t>COUNTRY OF FLAG</t>
  </si>
  <si>
    <t>ПОЗЫВНЫЕ</t>
  </si>
  <si>
    <t>CALL SIGNAL</t>
  </si>
  <si>
    <t>PORT OF DISCHARGING</t>
  </si>
  <si>
    <t>PORT OF LOADING</t>
  </si>
  <si>
    <t>ОГРАНИЧЕНИЯ НА РЕЙС</t>
  </si>
  <si>
    <t>ROUTE'S LIMITS</t>
  </si>
  <si>
    <t>ОСАДКА ПО МАРКУ, м</t>
  </si>
  <si>
    <t xml:space="preserve">LOADLINE DRAFT, m </t>
  </si>
  <si>
    <t>НАДВОДНЫЙ БОРТ ОТ МАРКИ, м</t>
  </si>
  <si>
    <t>LOADLINE FREEBOARD, m</t>
  </si>
  <si>
    <t>ВОДОИЗМЕЩЕНИЕ ПРИ ОСАДКЕ ПО МАРКУ, т</t>
  </si>
  <si>
    <t>LOADLINE DISPLACEMENT, t</t>
  </si>
  <si>
    <r>
      <t xml:space="preserve">ГРУЗОВОЙ ПЛАН: </t>
    </r>
    <r>
      <rPr>
        <sz val="8"/>
        <rFont val="Arial Cyr"/>
        <family val="2"/>
      </rPr>
      <t>укажите трюма, твиндеки, комингсы, фальшборт, высоту стензельных стоек, высоту каравана от уровня верхней палубы у борта, ширину каравана над каждым грузовым отсеком, род лесного груза в каждом грузовом помещении и над каждым отсеком на палубе</t>
    </r>
  </si>
  <si>
    <r>
      <t xml:space="preserve">ТОПЛИВО И МАСЛО, т / </t>
    </r>
    <r>
      <rPr>
        <sz val="6"/>
        <rFont val="Arial Cyr"/>
        <family val="2"/>
      </rPr>
      <t>BUNCERS, t</t>
    </r>
  </si>
  <si>
    <r>
      <t xml:space="preserve">ПРЕСНАЯ ВОДА, т / </t>
    </r>
    <r>
      <rPr>
        <sz val="6"/>
        <rFont val="Arial Cyr"/>
        <family val="2"/>
      </rPr>
      <t>FRESH WATER, t</t>
    </r>
  </si>
  <si>
    <r>
      <t xml:space="preserve">ОСАДКА СРЕДНЯЯ, м / </t>
    </r>
    <r>
      <rPr>
        <sz val="6"/>
        <rFont val="Arial Cyr"/>
        <family val="2"/>
      </rPr>
      <t>MEAN DRAFT, m</t>
    </r>
  </si>
  <si>
    <r>
      <t xml:space="preserve">БАЛЛАСТ, т / </t>
    </r>
    <r>
      <rPr>
        <sz val="6"/>
        <rFont val="Arial Cyr"/>
        <family val="2"/>
      </rPr>
      <t>BALLAST, t</t>
    </r>
  </si>
  <si>
    <r>
      <t xml:space="preserve">ГРУЗ, т / </t>
    </r>
    <r>
      <rPr>
        <sz val="6"/>
        <rFont val="Arial Cyr"/>
        <family val="2"/>
      </rPr>
      <t>CARGO, t</t>
    </r>
  </si>
  <si>
    <r>
      <t xml:space="preserve">ВОДОИЗМЕЩЕНИЕ, т / </t>
    </r>
    <r>
      <rPr>
        <sz val="6"/>
        <rFont val="Arial Cyr"/>
        <family val="2"/>
      </rPr>
      <t>DISPLACEMENT, t</t>
    </r>
  </si>
  <si>
    <t>Я УДОСТОВЕРЯЮ, ЧТО РАСЧЕТЫ ПРЕДСТАВЛЕННЫЕ В ЭТОМ ДОКУМЕНТЕ ПОКАЗЫВАЮТ ДОСТАТОЧНУЮ ОСТОЙЧИВОСТЬ В  ТЕЧЕНИИ ВСЕГО РЕЙСА И ЧТО ВСЯ ИНФОРМАЦИЯ В ДАННОМ ДОКУМЕНТЕ ДОСТОВЕРНА.</t>
  </si>
  <si>
    <r>
      <t>ИНСПЕКТОР ПОРТНАДЗОРА</t>
    </r>
    <r>
      <rPr>
        <sz val="8"/>
        <rFont val="Arial Cyr"/>
        <family val="2"/>
      </rPr>
      <t xml:space="preserve">/ </t>
    </r>
    <r>
      <rPr>
        <sz val="5.5"/>
        <rFont val="Arial Cyr"/>
        <family val="2"/>
      </rPr>
      <t>INSPECTOR PSC</t>
    </r>
  </si>
  <si>
    <r>
      <t xml:space="preserve">ДАТА / </t>
    </r>
    <r>
      <rPr>
        <sz val="5.5"/>
        <rFont val="Arial Cyr"/>
        <family val="2"/>
      </rPr>
      <t>DATE</t>
    </r>
  </si>
  <si>
    <r>
      <t xml:space="preserve">ПРОВЕРИЛ / </t>
    </r>
    <r>
      <rPr>
        <sz val="5.5"/>
        <rFont val="Arial Cyr"/>
        <family val="2"/>
      </rPr>
      <t>EXAMINED</t>
    </r>
  </si>
  <si>
    <r>
      <t xml:space="preserve">ПОРТ / </t>
    </r>
    <r>
      <rPr>
        <sz val="5.5"/>
        <rFont val="Arial Cyr"/>
        <family val="2"/>
      </rPr>
      <t>PORT</t>
    </r>
  </si>
  <si>
    <r>
      <t xml:space="preserve">КАПИТАН / </t>
    </r>
    <r>
      <rPr>
        <sz val="5.5"/>
        <rFont val="Arial Cyr"/>
        <family val="2"/>
      </rPr>
      <t>MASTER</t>
    </r>
  </si>
  <si>
    <t xml:space="preserve">РАСЧЕТ АППЛИКАТЫ ЦЕНТРА МАССЫ СУДНА С УЧЕТОМ ВЛИЯНИЯ СВОБОДНЫХ ПОВЕРХНОСТЕЙ </t>
  </si>
  <si>
    <t>CALCULATION OF CORRECTED KG</t>
  </si>
  <si>
    <t>ТИП ГРУЗА</t>
  </si>
  <si>
    <t>TYPE OF CARGO</t>
  </si>
  <si>
    <r>
      <t>ПЛОТНОСТЬ, т/м</t>
    </r>
    <r>
      <rPr>
        <vertAlign val="superscript"/>
        <sz val="8"/>
        <rFont val="Arial Cyr"/>
        <family val="2"/>
      </rPr>
      <t>3</t>
    </r>
  </si>
  <si>
    <r>
      <t>DENSITY, t/m</t>
    </r>
    <r>
      <rPr>
        <vertAlign val="superscript"/>
        <sz val="6"/>
        <rFont val="Arial Cyr"/>
        <family val="2"/>
      </rPr>
      <t>3</t>
    </r>
  </si>
  <si>
    <r>
      <t>УПО, м</t>
    </r>
    <r>
      <rPr>
        <vertAlign val="superscript"/>
        <sz val="8"/>
        <rFont val="Arial Cyr"/>
        <family val="2"/>
      </rPr>
      <t>3</t>
    </r>
    <r>
      <rPr>
        <sz val="8"/>
        <rFont val="Arial Cyr"/>
        <family val="2"/>
      </rPr>
      <t>/т</t>
    </r>
  </si>
  <si>
    <r>
      <t>STOWAGE FACTOR, m</t>
    </r>
    <r>
      <rPr>
        <vertAlign val="superscript"/>
        <sz val="6"/>
        <rFont val="Arial Cyr"/>
        <family val="2"/>
      </rPr>
      <t>3</t>
    </r>
    <r>
      <rPr>
        <sz val="6"/>
        <rFont val="Arial Cyr"/>
        <family val="2"/>
      </rPr>
      <t>/t</t>
    </r>
  </si>
  <si>
    <t>ПОМЕЩЕНИЕ</t>
  </si>
  <si>
    <t>МАССА, тонн</t>
  </si>
  <si>
    <t>АППЛИКАТА, м</t>
  </si>
  <si>
    <t>МОМЕНТЫ, тм</t>
  </si>
  <si>
    <t>COMPARTMEN</t>
  </si>
  <si>
    <r>
      <t>TIMBER CUBIC, m</t>
    </r>
    <r>
      <rPr>
        <vertAlign val="superscript"/>
        <sz val="6"/>
        <rFont val="Arial Cyr"/>
        <family val="2"/>
      </rPr>
      <t>3</t>
    </r>
  </si>
  <si>
    <t>WEIGHT, tons</t>
  </si>
  <si>
    <t>KG,m</t>
  </si>
  <si>
    <t>MOMENTS, mt</t>
  </si>
  <si>
    <t>ВСЕГО (1)</t>
  </si>
  <si>
    <t>SUBTOTAL (1)</t>
  </si>
  <si>
    <t>ВСЕГО (2)</t>
  </si>
  <si>
    <t>SUBTOTAL (2)</t>
  </si>
  <si>
    <t>ВСЕГО (3)</t>
  </si>
  <si>
    <t>SUBTOTAL (3)</t>
  </si>
  <si>
    <t>ЖИДКИЕ ЗАПАСЫ</t>
  </si>
  <si>
    <t>LIQUID STORES</t>
  </si>
  <si>
    <t>БАЛЛАСТ</t>
  </si>
  <si>
    <t>BALLAST</t>
  </si>
  <si>
    <t>СУДНО ПОРОЖНЕМ</t>
  </si>
  <si>
    <t>LIGHT SHIP</t>
  </si>
  <si>
    <t>ВОДОИЗМЕЩЕНИЕ</t>
  </si>
  <si>
    <t>DISPLACEMENT</t>
  </si>
  <si>
    <t>SUBTOTAL (4)</t>
  </si>
  <si>
    <t>ВСЕГО (4)</t>
  </si>
  <si>
    <t>CORRECTION TO FREE SURFACE COEFFICIENT</t>
  </si>
  <si>
    <t>НАГРУЗКА ОТ НАМОКАНИЯ (ОБЛЕДЕНЕНИЯ)</t>
  </si>
  <si>
    <t>ВСЕГО С УЧЕТОМ НАМОКАНИЯ (ОБЛЕДЕНЕНИЯ) (5)</t>
  </si>
  <si>
    <t>ВСЕГО (6)</t>
  </si>
  <si>
    <t>SUBTOTAL (6)</t>
  </si>
  <si>
    <t>ВСЕГО (5)</t>
  </si>
  <si>
    <t>SUBTOTAL (5)</t>
  </si>
  <si>
    <t xml:space="preserve"> = </t>
  </si>
  <si>
    <t>CORRECTED KG</t>
  </si>
  <si>
    <t>РАСЧЕТ ИСПРАВЛЕННОЙ МЕТАЦЕНТРИЧЕСКОЙ ВЫСОТЫ (МЦВ)</t>
  </si>
  <si>
    <t>CALCULATION OF CORRECTED KM</t>
  </si>
  <si>
    <t>KM, m</t>
  </si>
  <si>
    <t>ИСТОЧНИК</t>
  </si>
  <si>
    <t>SOURCE</t>
  </si>
  <si>
    <t>CORRECTED GM</t>
  </si>
  <si>
    <t>KM</t>
  </si>
  <si>
    <t>-</t>
  </si>
  <si>
    <t>ГРУЗОВАЯ МАРКА:(лесная и/или сезонная)</t>
  </si>
  <si>
    <t xml:space="preserve">LOADLINE: (timber and/or seasonl) </t>
  </si>
  <si>
    <t>і</t>
  </si>
  <si>
    <t>Ј</t>
  </si>
  <si>
    <t>ПЛЕЧИ СТАТИЧЕСКОЙ ОСТОЙЧИВОСТИ</t>
  </si>
  <si>
    <t>CALCULATION OF CORRECTED ZG</t>
  </si>
  <si>
    <t>СПОСОБ ПОСТРОЕНИЯ ДИАГРАММЫ СТАТИЧЕСКОЙ ОСТОЙЧИВОСТИ</t>
  </si>
  <si>
    <t>УЧЕТ НАМОКАНИЯ (ОБЛЕДЕНЕНИЯ) ЛЕСА НА ПАЛУБЕ</t>
  </si>
  <si>
    <t>УЧЕТ ВЛИЯНИЯ СВОБОДНЫХ ПОВЕРХНОСТЕЙ</t>
  </si>
  <si>
    <t>CONSIDERATION OF INFLUENCE OF FREE SURFACE</t>
  </si>
  <si>
    <t>CONSIDERATION OF ABSORPTION OF WATER (ICE ACCRETION) OF TIMBER DECK CARGO</t>
  </si>
  <si>
    <r>
      <t>STABILITY CONTROL BY ADMISSIBLE GM (K</t>
    </r>
    <r>
      <rPr>
        <b/>
        <vertAlign val="subscript"/>
        <sz val="8"/>
        <rFont val="Arial Cyr"/>
        <family val="2"/>
      </rPr>
      <t>G</t>
    </r>
    <r>
      <rPr>
        <b/>
        <sz val="8"/>
        <rFont val="Arial Cyr"/>
        <family val="2"/>
      </rPr>
      <t>, MOMENT M</t>
    </r>
    <r>
      <rPr>
        <b/>
        <vertAlign val="subscript"/>
        <sz val="8"/>
        <rFont val="Arial Cyr"/>
        <family val="2"/>
      </rPr>
      <t>Z</t>
    </r>
    <r>
      <rPr>
        <b/>
        <sz val="8"/>
        <rFont val="Arial Cyr"/>
        <family val="2"/>
      </rPr>
      <t>)</t>
    </r>
  </si>
  <si>
    <t>КРИТЕРИЙ ОСТОЙЧИВОСТИ</t>
  </si>
  <si>
    <t>CRITERIA OF STABILITY</t>
  </si>
  <si>
    <r>
      <t>ОБЪЕМ ЛЕСА, м</t>
    </r>
    <r>
      <rPr>
        <vertAlign val="superscript"/>
        <sz val="8"/>
        <rFont val="Arial Cyr"/>
        <family val="2"/>
      </rPr>
      <t>3</t>
    </r>
  </si>
  <si>
    <t>АППЛИКАТА МЕТАЦЕНТРА, м</t>
  </si>
  <si>
    <t>МЕТАЦЕНТРИЧЕСКАЯ ВЫСОТА</t>
  </si>
  <si>
    <t>АППЛИКАТА МЕТАЦЕНТРА</t>
  </si>
  <si>
    <t>АППЛИКАТА ЦМ СУДНА</t>
  </si>
  <si>
    <r>
      <t>КОНТРОЛЬ ОСТОЙЧИВОСТИ ПО ДОПУСТИМОЙ МЦВ (ИЛИ АППЛИКАТЕ Z</t>
    </r>
    <r>
      <rPr>
        <b/>
        <vertAlign val="subscript"/>
        <sz val="9"/>
        <rFont val="Arial Cyr"/>
        <family val="2"/>
      </rPr>
      <t>G</t>
    </r>
    <r>
      <rPr>
        <b/>
        <sz val="9"/>
        <rFont val="Arial Cyr"/>
        <family val="2"/>
      </rPr>
      <t>, ИЛИ МОМЕНТУ M</t>
    </r>
    <r>
      <rPr>
        <b/>
        <vertAlign val="subscript"/>
        <sz val="9"/>
        <rFont val="Arial Cyr"/>
        <family val="2"/>
      </rPr>
      <t>Z</t>
    </r>
    <r>
      <rPr>
        <b/>
        <sz val="9"/>
        <rFont val="Arial Cyr"/>
        <family val="2"/>
      </rPr>
      <t>)</t>
    </r>
  </si>
  <si>
    <t>D</t>
  </si>
  <si>
    <t>=</t>
  </si>
  <si>
    <t>h</t>
  </si>
  <si>
    <r>
      <t xml:space="preserve">CARGO PLAN: </t>
    </r>
    <r>
      <rPr>
        <sz val="7"/>
        <rFont val="Arial Cyr"/>
        <family val="2"/>
      </rPr>
      <t>indicate holds, tween decks, coamings/trunks, bulwark, height of uprights, timber deck cargo height from high deck near the side, timber deck cargo width above every cargo compartmen tape of timber cargo in every cargo spases and above every compartment on the deck</t>
    </r>
  </si>
  <si>
    <r>
      <t xml:space="preserve">КРИТЕРИЙ ПОГОДЫ
</t>
    </r>
    <r>
      <rPr>
        <sz val="6"/>
        <rFont val="Arial Cyr"/>
        <family val="2"/>
      </rPr>
      <t>WEATHER CRITERION</t>
    </r>
  </si>
  <si>
    <r>
      <t xml:space="preserve">МАКСИМАЛЬНОЕ ПЛЕЧО СТАТИЧЕСКОЙ ОСТОЙЧИВОСТИ С ПОПРАВКОЙ НА СВОБОДНУЮ ПОВ., м
</t>
    </r>
    <r>
      <rPr>
        <sz val="6"/>
        <rFont val="Arial Cyr"/>
        <family val="2"/>
      </rPr>
      <t>CORRECTED GZ MAXIMUM, m</t>
    </r>
  </si>
  <si>
    <r>
      <t xml:space="preserve">УГОЛ КРЕНА СООТВЕТСТВУЮЩИЙ МАКСИМУМУ ДИАГРАММЫ СТАТИЧЕСКОЙ ОСТОЙЧИВОСТИ, град
</t>
    </r>
    <r>
      <rPr>
        <sz val="6"/>
        <rFont val="Arial Cyr"/>
        <family val="2"/>
      </rPr>
      <t>HEELING ANGLE ACCORDING TO MAXIMUM OF STATIC STABILITY CURVE, (q), degry</t>
    </r>
  </si>
  <si>
    <r>
      <t xml:space="preserve">УГОЛ ЗАКАТА ДИАГРАММЫ СТАТИЧЕСКОЙ ОСТОЙЧИВОСТИ, град
</t>
    </r>
    <r>
      <rPr>
        <sz val="6"/>
        <rFont val="Arial Cyr"/>
        <family val="2"/>
      </rPr>
      <t>ANGLE OF VANISHING STABILITY CURVE, (q), degry</t>
    </r>
  </si>
  <si>
    <r>
      <t xml:space="preserve">КРИТЕРИЙ УСКОРЕНИЯ
</t>
    </r>
    <r>
      <rPr>
        <sz val="6"/>
        <rFont val="Arial Cyr"/>
        <family val="2"/>
      </rPr>
      <t>ACCELERATION CRITERION</t>
    </r>
  </si>
  <si>
    <r>
      <t xml:space="preserve">ИСПРАВЛЕННАЯ МЦВ, м
</t>
    </r>
    <r>
      <rPr>
        <sz val="6"/>
        <rFont val="Arial Cyr"/>
        <family val="2"/>
      </rPr>
      <t>CORRECTED GM, m</t>
    </r>
  </si>
  <si>
    <r>
      <t xml:space="preserve">АППЛИКАТА ЦМ СУДНА ИСПРАВЛЕННАЯ, м
</t>
    </r>
    <r>
      <rPr>
        <sz val="6"/>
        <rFont val="Arial Cyr"/>
        <family val="2"/>
      </rPr>
      <t>CORRECTED KG, m</t>
    </r>
  </si>
  <si>
    <r>
      <t xml:space="preserve">ДОПУСТИМОЕ ЗНАЧЕНИЕ МЦВ
</t>
    </r>
    <r>
      <rPr>
        <sz val="6"/>
        <rFont val="Arial Cyr"/>
        <family val="2"/>
      </rPr>
      <t>ADMISSIBLE GM</t>
    </r>
  </si>
  <si>
    <r>
      <t xml:space="preserve">ДОПУСТИМОЕ ЗНАЧЕНИЕ АППЛИКАТЫ ЦМ
</t>
    </r>
    <r>
      <rPr>
        <sz val="6"/>
        <rFont val="Arial Cyr"/>
        <family val="2"/>
      </rPr>
      <t>ADMISSIBLE KG</t>
    </r>
  </si>
  <si>
    <r>
      <t xml:space="preserve">МЕТАЦЕНТРИЧЕСКАЯ ВЫСОТА ИСПРАВЛЕННАЯ, м
</t>
    </r>
    <r>
      <rPr>
        <sz val="6"/>
        <rFont val="Arial Cyr"/>
        <family val="2"/>
      </rPr>
      <t>CORRECTED GM, m</t>
    </r>
  </si>
  <si>
    <r>
      <t xml:space="preserve">УГОЛ </t>
    </r>
    <r>
      <rPr>
        <sz val="8"/>
        <rFont val="Symbol"/>
        <family val="1"/>
      </rPr>
      <t>q</t>
    </r>
    <r>
      <rPr>
        <sz val="8"/>
        <rFont val="Arial Cyr"/>
        <family val="2"/>
      </rPr>
      <t>, градусы</t>
    </r>
    <r>
      <rPr>
        <sz val="10"/>
        <rFont val="Arial Cyr"/>
        <family val="0"/>
      </rPr>
      <t xml:space="preserve">
</t>
    </r>
    <r>
      <rPr>
        <sz val="6"/>
        <rFont val="Arial Cyr"/>
        <family val="2"/>
      </rPr>
      <t>ANGLE, degree</t>
    </r>
  </si>
  <si>
    <t>METHOD OF CONSTRUСTION OF STATIC STABILITY CURVE</t>
  </si>
  <si>
    <t>ПО ПРАВИЛАМ РОССИЙСКОГО МОРСКОГО РЕГИСТРА СУДОХОДСТВА</t>
  </si>
  <si>
    <t>BY THE RULES RUSSIAN MARITIME REGISTER OF SHIPPING</t>
  </si>
  <si>
    <t>ABSORPTION OF WATER (ICE ACCRETION) LOAD</t>
  </si>
  <si>
    <t>DISPLACEMENT &amp; ABSORPTION OF WATER (ICE ACC+A87RETION) SUBTOTAL (5)</t>
  </si>
  <si>
    <r>
      <t xml:space="preserve"> ДАННЫЕ НА ОТХОД</t>
    </r>
    <r>
      <rPr>
        <b/>
        <sz val="10"/>
        <rFont val="Arial Cyr"/>
        <family val="2"/>
      </rPr>
      <t xml:space="preserve"> / </t>
    </r>
    <r>
      <rPr>
        <b/>
        <sz val="7"/>
        <rFont val="Arial Cyr"/>
        <family val="2"/>
      </rPr>
      <t>DEPARTURE CONDITION</t>
    </r>
  </si>
  <si>
    <t>ПОПРАВКА  НА ВЛИЯНИЕ СВОБОДНЫХ ПОВЕРХНОСТЕЙ</t>
  </si>
  <si>
    <t>I CERTIFY THAT THE CALCULATION IN THIS DOCUMENT INDICATE THE SUFFICIENT STABILITY CONDITION THAT WILL BE EXPERIENCED DURING THE VOYAGE AND THAT THE INFORMATION GIVEN IN THIS DOCUMENT IS CORRECT</t>
  </si>
  <si>
    <t>ПОРТ ВЫГРУЗКИ</t>
  </si>
  <si>
    <r>
      <t>МЕРТВЫЙ ЗАПАС</t>
    </r>
    <r>
      <rPr>
        <sz val="8"/>
        <rFont val="Arial Cyr"/>
        <family val="2"/>
      </rPr>
      <t xml:space="preserve"> / </t>
    </r>
    <r>
      <rPr>
        <sz val="6"/>
        <rFont val="Arial Cyr"/>
        <family val="2"/>
      </rPr>
      <t>CONSTANT</t>
    </r>
  </si>
  <si>
    <t xml:space="preserve">МЕРТВЫЙ ЗАПАС </t>
  </si>
  <si>
    <t xml:space="preserve">CONSTANT </t>
  </si>
  <si>
    <r>
      <t>(g</t>
    </r>
    <r>
      <rPr>
        <sz val="8"/>
        <rFont val="Arial Cyr"/>
        <family val="2"/>
      </rPr>
      <t>=  1,000  )</t>
    </r>
  </si>
  <si>
    <t>АППЛИКАТА ЦЕНТРА МАССЫ (ЦМ) СУДНА ИСПРАВЛЕННАЯ, м</t>
  </si>
  <si>
    <r>
      <t>sin</t>
    </r>
    <r>
      <rPr>
        <sz val="9"/>
        <rFont val="Symbol"/>
        <family val="1"/>
      </rPr>
      <t>q</t>
    </r>
  </si>
  <si>
    <r>
      <t>z</t>
    </r>
    <r>
      <rPr>
        <vertAlign val="subscript"/>
        <sz val="9"/>
        <rFont val="Arial Cyr"/>
        <family val="2"/>
      </rPr>
      <t>g</t>
    </r>
  </si>
  <si>
    <r>
      <t>z</t>
    </r>
    <r>
      <rPr>
        <vertAlign val="subscript"/>
        <sz val="9"/>
        <rFont val="Arial Cyr"/>
        <family val="2"/>
      </rPr>
      <t>m</t>
    </r>
  </si>
  <si>
    <r>
      <t>l</t>
    </r>
    <r>
      <rPr>
        <i/>
        <vertAlign val="subscript"/>
        <sz val="11"/>
        <rFont val="Arial Cyr"/>
        <family val="2"/>
      </rPr>
      <t>s</t>
    </r>
    <r>
      <rPr>
        <i/>
        <sz val="9"/>
        <rFont val="Arial Cyr"/>
        <family val="2"/>
      </rPr>
      <t>, м</t>
    </r>
    <r>
      <rPr>
        <i/>
        <sz val="6"/>
        <rFont val="Arial Cyr"/>
        <family val="2"/>
      </rPr>
      <t xml:space="preserve"> </t>
    </r>
    <r>
      <rPr>
        <i/>
        <sz val="7"/>
        <rFont val="Arial Cyr"/>
        <family val="2"/>
      </rPr>
      <t xml:space="preserve">- </t>
    </r>
    <r>
      <rPr>
        <i/>
        <sz val="6"/>
        <rFont val="Arial Cyr"/>
        <family val="2"/>
      </rPr>
      <t>по универсальной диаграмме</t>
    </r>
  </si>
  <si>
    <r>
      <t>l</t>
    </r>
    <r>
      <rPr>
        <i/>
        <vertAlign val="subscript"/>
        <sz val="11"/>
        <rFont val="Arial Cyr"/>
        <family val="2"/>
      </rPr>
      <t>ф</t>
    </r>
    <r>
      <rPr>
        <i/>
        <sz val="9"/>
        <rFont val="Arial Cyr"/>
        <family val="2"/>
      </rPr>
      <t>, м, (по пантокаренам)</t>
    </r>
  </si>
  <si>
    <t>Исходные данные для расчета остойчивости</t>
  </si>
  <si>
    <t>Т/х</t>
  </si>
  <si>
    <t>Порт приписки</t>
  </si>
  <si>
    <t>Страна флага</t>
  </si>
  <si>
    <t>Класс судна</t>
  </si>
  <si>
    <t>Регистровый номер</t>
  </si>
  <si>
    <t>Позывные</t>
  </si>
  <si>
    <t>Порт погрузки</t>
  </si>
  <si>
    <t>Порт выгрузки</t>
  </si>
  <si>
    <t>Постоянные данные</t>
  </si>
  <si>
    <t>Санкт-Петербург</t>
  </si>
  <si>
    <t>Россия</t>
  </si>
  <si>
    <t>Грузовая марка</t>
  </si>
  <si>
    <t>Осадка по марку</t>
  </si>
  <si>
    <t>летняя</t>
  </si>
  <si>
    <t>Надводный борт от марки</t>
  </si>
  <si>
    <t>Водоизмещение при осадке по марку</t>
  </si>
  <si>
    <t>Расстояние от ОП до ЛК</t>
  </si>
  <si>
    <t>Объем трюмов</t>
  </si>
  <si>
    <t>Переменные данные</t>
  </si>
  <si>
    <t>Экипаж, провизия</t>
  </si>
  <si>
    <t>Судно порожнем</t>
  </si>
  <si>
    <t>ЭКИПАЖ, ПРОВИЗИЯ (КОНСТАНТА)</t>
  </si>
  <si>
    <t>CREW &amp; STORES (CONSTANT)</t>
  </si>
  <si>
    <t>В трюмах</t>
  </si>
  <si>
    <t>На ЛК</t>
  </si>
  <si>
    <t>ПОРТ ПОГРУЗКИ</t>
  </si>
  <si>
    <t>Тип груза</t>
  </si>
  <si>
    <t>V</t>
  </si>
  <si>
    <t>P</t>
  </si>
  <si>
    <t>Zg</t>
  </si>
  <si>
    <t>Mz</t>
  </si>
  <si>
    <t>Zm</t>
  </si>
  <si>
    <t>d</t>
  </si>
  <si>
    <t>Гидростатика</t>
  </si>
  <si>
    <r>
      <t>D</t>
    </r>
    <r>
      <rPr>
        <sz val="10"/>
        <rFont val="Arial Cyr"/>
        <family val="0"/>
      </rPr>
      <t>mh</t>
    </r>
  </si>
  <si>
    <t>Пантокарены</t>
  </si>
  <si>
    <t>ВСЕГО:</t>
  </si>
  <si>
    <t>Средняя высота каравана</t>
  </si>
  <si>
    <t>Балласт</t>
  </si>
  <si>
    <t>Жидкие запасы</t>
  </si>
  <si>
    <t>Константа</t>
  </si>
  <si>
    <r>
      <t>l</t>
    </r>
    <r>
      <rPr>
        <i/>
        <vertAlign val="subscript"/>
        <sz val="11"/>
        <rFont val="Arial Cyr"/>
        <family val="2"/>
      </rPr>
      <t>s</t>
    </r>
    <r>
      <rPr>
        <i/>
        <sz val="9"/>
        <rFont val="Arial Cyr"/>
        <family val="2"/>
      </rPr>
      <t>, м, (l</t>
    </r>
    <r>
      <rPr>
        <i/>
        <vertAlign val="subscript"/>
        <sz val="9"/>
        <rFont val="Arial Cyr"/>
        <family val="2"/>
      </rPr>
      <t>s</t>
    </r>
    <r>
      <rPr>
        <i/>
        <sz val="9"/>
        <rFont val="Arial Cyr"/>
        <family val="2"/>
      </rPr>
      <t>=l</t>
    </r>
    <r>
      <rPr>
        <i/>
        <vertAlign val="subscript"/>
        <sz val="9"/>
        <rFont val="Arial Cyr"/>
        <family val="2"/>
      </rPr>
      <t>Ф</t>
    </r>
    <r>
      <rPr>
        <i/>
        <sz val="9"/>
        <rFont val="Arial Cyr"/>
        <family val="2"/>
      </rPr>
      <t>-Z</t>
    </r>
    <r>
      <rPr>
        <i/>
        <vertAlign val="subscript"/>
        <sz val="9"/>
        <rFont val="Arial Cyr"/>
        <family val="2"/>
      </rPr>
      <t>g</t>
    </r>
    <r>
      <rPr>
        <i/>
        <sz val="9"/>
        <rFont val="Arial Cyr"/>
        <family val="2"/>
      </rPr>
      <t>·sin</t>
    </r>
    <r>
      <rPr>
        <sz val="9"/>
        <rFont val="Symbol"/>
        <family val="1"/>
      </rPr>
      <t>q</t>
    </r>
    <r>
      <rPr>
        <i/>
        <sz val="9"/>
        <rFont val="Arial Cyr"/>
        <family val="2"/>
      </rPr>
      <t>)</t>
    </r>
  </si>
  <si>
    <r>
      <t>Z</t>
    </r>
    <r>
      <rPr>
        <i/>
        <vertAlign val="subscript"/>
        <sz val="9"/>
        <rFont val="Arial Cyr"/>
        <family val="2"/>
      </rPr>
      <t>g</t>
    </r>
    <r>
      <rPr>
        <i/>
        <sz val="9"/>
        <rFont val="Arial Cyr"/>
        <family val="2"/>
      </rPr>
      <t>·sin</t>
    </r>
    <r>
      <rPr>
        <sz val="9"/>
        <rFont val="Symbol"/>
        <family val="1"/>
      </rPr>
      <t>q</t>
    </r>
  </si>
  <si>
    <t>по пантокаренам</t>
  </si>
  <si>
    <t>не учтен</t>
  </si>
  <si>
    <t>учтено</t>
  </si>
  <si>
    <r>
      <t>l</t>
    </r>
    <r>
      <rPr>
        <i/>
        <vertAlign val="subscript"/>
        <sz val="8"/>
        <rFont val="Arial Cyr"/>
        <family val="2"/>
      </rPr>
      <t>d</t>
    </r>
    <r>
      <rPr>
        <i/>
        <sz val="8"/>
        <rFont val="Arial Cyr"/>
        <family val="2"/>
      </rPr>
      <t>, м</t>
    </r>
  </si>
  <si>
    <r>
      <t xml:space="preserve">ЭКИПАЖ И СНАБЖЕНИЕ, т / </t>
    </r>
    <r>
      <rPr>
        <sz val="6"/>
        <rFont val="Arial Cyr"/>
        <family val="2"/>
      </rPr>
      <t>CREW &amp; STORES (CONSTANT), t</t>
    </r>
  </si>
  <si>
    <t>Расчет средней осадки</t>
  </si>
  <si>
    <t>нос</t>
  </si>
  <si>
    <t>мидель</t>
  </si>
  <si>
    <t>корма</t>
  </si>
  <si>
    <t>средняя</t>
  </si>
  <si>
    <t>Ограничения на рейс</t>
  </si>
  <si>
    <t>м</t>
  </si>
  <si>
    <r>
      <t>d</t>
    </r>
    <r>
      <rPr>
        <b/>
        <vertAlign val="subscript"/>
        <sz val="10"/>
        <rFont val="Arial Cyr"/>
        <family val="2"/>
      </rPr>
      <t>н</t>
    </r>
    <r>
      <rPr>
        <b/>
        <sz val="10"/>
        <rFont val="Arial Cyr"/>
        <family val="2"/>
      </rPr>
      <t>=</t>
    </r>
  </si>
  <si>
    <r>
      <t>d</t>
    </r>
    <r>
      <rPr>
        <b/>
        <vertAlign val="subscript"/>
        <sz val="10"/>
        <rFont val="Arial Cyr"/>
        <family val="2"/>
      </rPr>
      <t>к</t>
    </r>
    <r>
      <rPr>
        <b/>
        <sz val="10"/>
        <rFont val="Arial Cyr"/>
        <family val="2"/>
      </rPr>
      <t>=</t>
    </r>
  </si>
  <si>
    <r>
      <t>d</t>
    </r>
    <r>
      <rPr>
        <b/>
        <vertAlign val="subscript"/>
        <sz val="10"/>
        <rFont val="Arial Cyr"/>
        <family val="2"/>
      </rPr>
      <t>м</t>
    </r>
    <r>
      <rPr>
        <b/>
        <sz val="10"/>
        <rFont val="Arial Cyr"/>
        <family val="2"/>
      </rPr>
      <t>=</t>
    </r>
  </si>
  <si>
    <r>
      <t>H</t>
    </r>
    <r>
      <rPr>
        <vertAlign val="subscript"/>
        <sz val="10"/>
        <rFont val="Arial Cyr"/>
        <family val="2"/>
      </rPr>
      <t>лк</t>
    </r>
    <r>
      <rPr>
        <sz val="10"/>
        <rFont val="Arial Cyr"/>
        <family val="2"/>
      </rPr>
      <t>=</t>
    </r>
  </si>
  <si>
    <t>т</t>
  </si>
  <si>
    <t>Р=</t>
  </si>
  <si>
    <t>V=</t>
  </si>
  <si>
    <r>
      <t>м</t>
    </r>
    <r>
      <rPr>
        <b/>
        <vertAlign val="superscript"/>
        <sz val="10"/>
        <rFont val="Arial Cyr"/>
        <family val="2"/>
      </rPr>
      <t>3</t>
    </r>
  </si>
  <si>
    <t>пиловочник хвойный</t>
  </si>
  <si>
    <t xml:space="preserve"> -</t>
  </si>
  <si>
    <t>50°</t>
  </si>
  <si>
    <t>25°</t>
  </si>
  <si>
    <t>5.648</t>
  </si>
  <si>
    <t>48°</t>
  </si>
  <si>
    <t>26°</t>
  </si>
  <si>
    <t>"СТК-1012"</t>
  </si>
  <si>
    <t>КМ * Л4 II-СП</t>
  </si>
  <si>
    <t>UBOC</t>
  </si>
  <si>
    <r>
      <t>h</t>
    </r>
    <r>
      <rPr>
        <b/>
        <vertAlign val="subscript"/>
        <sz val="10"/>
        <rFont val="Arial Cyr"/>
        <family val="2"/>
      </rPr>
      <t>3%</t>
    </r>
    <r>
      <rPr>
        <b/>
        <sz val="10"/>
        <rFont val="Arial Cyr"/>
        <family val="0"/>
      </rPr>
      <t xml:space="preserve">  &lt;         </t>
    </r>
  </si>
  <si>
    <t>Белый  Ручей</t>
  </si>
  <si>
    <t>Лаппеннранта, Финляндия</t>
  </si>
  <si>
    <r>
      <t>h</t>
    </r>
    <r>
      <rPr>
        <b/>
        <vertAlign val="subscript"/>
        <sz val="10"/>
        <rFont val="Arial Cyr"/>
        <family val="2"/>
      </rPr>
      <t>3%</t>
    </r>
    <r>
      <rPr>
        <b/>
        <sz val="10"/>
        <rFont val="Arial Cyr"/>
        <family val="2"/>
      </rPr>
      <t xml:space="preserve">&lt;         </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</si>
</sst>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quot;р.&quot;"/>
    <numFmt numFmtId="167" formatCode="#,##0&quot;р.&quot;"/>
  </numFmts>
  <fonts count="49">
    <font>
      <sz val="10"/>
      <name val="Arial Cyr"/>
      <family val="0"/>
    </font>
    <font>
      <b/>
      <sz val="10"/>
      <name val="Arial Cyr"/>
      <family val="2"/>
    </font>
    <font>
      <b/>
      <sz val="14"/>
      <name val="Arial Cyr"/>
      <family val="2"/>
    </font>
    <font>
      <b/>
      <sz val="12"/>
      <name val="Arial Cyr"/>
      <family val="2"/>
    </font>
    <font>
      <b/>
      <sz val="9"/>
      <name val="Arial Cyr"/>
      <family val="2"/>
    </font>
    <font>
      <sz val="8"/>
      <name val="Arial Cyr"/>
      <family val="2"/>
    </font>
    <font>
      <sz val="7"/>
      <name val="Arial Cyr"/>
      <family val="2"/>
    </font>
    <font>
      <b/>
      <sz val="8"/>
      <name val="Arial Cyr"/>
      <family val="2"/>
    </font>
    <font>
      <sz val="6"/>
      <name val="Arial Cyr"/>
      <family val="2"/>
    </font>
    <font>
      <b/>
      <sz val="7"/>
      <name val="Arial Cyr"/>
      <family val="2"/>
    </font>
    <font>
      <sz val="7.5"/>
      <name val="Arial Cyr"/>
      <family val="2"/>
    </font>
    <font>
      <sz val="5.5"/>
      <name val="Arial Cyr"/>
      <family val="2"/>
    </font>
    <font>
      <vertAlign val="superscript"/>
      <sz val="8"/>
      <name val="Arial Cyr"/>
      <family val="2"/>
    </font>
    <font>
      <vertAlign val="superscript"/>
      <sz val="6"/>
      <name val="Arial Cyr"/>
      <family val="2"/>
    </font>
    <font>
      <b/>
      <vertAlign val="subscript"/>
      <sz val="9"/>
      <name val="Arial Cyr"/>
      <family val="2"/>
    </font>
    <font>
      <b/>
      <vertAlign val="subscript"/>
      <sz val="8"/>
      <name val="Arial Cyr"/>
      <family val="2"/>
    </font>
    <font>
      <sz val="10"/>
      <name val="Symbol"/>
      <family val="1"/>
    </font>
    <font>
      <sz val="7.3"/>
      <name val="Arial Cyr"/>
      <family val="2"/>
    </font>
    <font>
      <sz val="9"/>
      <name val="Arial Cyr"/>
      <family val="2"/>
    </font>
    <font>
      <sz val="9"/>
      <name val="Symbol"/>
      <family val="1"/>
    </font>
    <font>
      <sz val="8"/>
      <name val="Symbol"/>
      <family val="1"/>
    </font>
    <font>
      <i/>
      <sz val="7.5"/>
      <name val="Arial Cyr"/>
      <family val="2"/>
    </font>
    <font>
      <i/>
      <sz val="6"/>
      <name val="Arial Cyr"/>
      <family val="2"/>
    </font>
    <font>
      <i/>
      <sz val="7"/>
      <name val="Arial Cyr"/>
      <family val="2"/>
    </font>
    <font>
      <sz val="8.5"/>
      <name val="Arial Cyr"/>
      <family val="2"/>
    </font>
    <font>
      <sz val="18.25"/>
      <name val="Arial Cyr"/>
      <family val="0"/>
    </font>
    <font>
      <sz val="5.75"/>
      <name val="Arial Cyr"/>
      <family val="2"/>
    </font>
    <font>
      <sz val="8.25"/>
      <name val="Arial Cyr"/>
      <family val="2"/>
    </font>
    <font>
      <sz val="5.25"/>
      <name val="Arial Cyr"/>
      <family val="2"/>
    </font>
    <font>
      <u val="single"/>
      <sz val="10"/>
      <color indexed="12"/>
      <name val="Arial Cyr"/>
      <family val="0"/>
    </font>
    <font>
      <u val="single"/>
      <sz val="10"/>
      <color indexed="36"/>
      <name val="Arial Cyr"/>
      <family val="0"/>
    </font>
    <font>
      <sz val="11"/>
      <name val="Symbol"/>
      <family val="1"/>
    </font>
    <font>
      <i/>
      <sz val="9"/>
      <name val="Arial Cyr"/>
      <family val="2"/>
    </font>
    <font>
      <i/>
      <vertAlign val="subscript"/>
      <sz val="9"/>
      <name val="Arial Cyr"/>
      <family val="2"/>
    </font>
    <font>
      <i/>
      <sz val="9"/>
      <name val="Symbol"/>
      <family val="1"/>
    </font>
    <font>
      <vertAlign val="subscript"/>
      <sz val="9"/>
      <name val="Arial Cyr"/>
      <family val="2"/>
    </font>
    <font>
      <i/>
      <sz val="11"/>
      <name val="Times New Roman Cyr"/>
      <family val="1"/>
    </font>
    <font>
      <i/>
      <vertAlign val="subscript"/>
      <sz val="11"/>
      <name val="Arial Cyr"/>
      <family val="2"/>
    </font>
    <font>
      <b/>
      <sz val="10"/>
      <color indexed="12"/>
      <name val="Arial Cyr"/>
      <family val="2"/>
    </font>
    <font>
      <b/>
      <sz val="10"/>
      <color indexed="10"/>
      <name val="Arial Cyr"/>
      <family val="2"/>
    </font>
    <font>
      <b/>
      <sz val="11"/>
      <name val="Arial Cyr"/>
      <family val="2"/>
    </font>
    <font>
      <b/>
      <sz val="10"/>
      <color indexed="20"/>
      <name val="Arial Cyr"/>
      <family val="2"/>
    </font>
    <font>
      <b/>
      <sz val="8.5"/>
      <name val="Arial Cyr"/>
      <family val="2"/>
    </font>
    <font>
      <i/>
      <sz val="8"/>
      <name val="Arial Cyr"/>
      <family val="2"/>
    </font>
    <font>
      <i/>
      <vertAlign val="subscript"/>
      <sz val="8"/>
      <name val="Arial Cyr"/>
      <family val="2"/>
    </font>
    <font>
      <b/>
      <vertAlign val="subscript"/>
      <sz val="10"/>
      <name val="Arial Cyr"/>
      <family val="2"/>
    </font>
    <font>
      <vertAlign val="subscript"/>
      <sz val="10"/>
      <name val="Arial Cyr"/>
      <family val="2"/>
    </font>
    <font>
      <b/>
      <vertAlign val="superscript"/>
      <sz val="10"/>
      <name val="Arial Cyr"/>
      <family val="2"/>
    </font>
    <font>
      <sz val="12"/>
      <name val="Arial Cyr"/>
      <family val="2"/>
    </font>
  </fonts>
  <fills count="3">
    <fill>
      <patternFill/>
    </fill>
    <fill>
      <patternFill patternType="gray125"/>
    </fill>
    <fill>
      <patternFill patternType="solid">
        <fgColor indexed="49"/>
        <bgColor indexed="64"/>
      </patternFill>
    </fill>
  </fills>
  <borders count="20">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9">
    <xf numFmtId="0" fontId="0" fillId="0" borderId="0" xfId="0" applyAlignment="1">
      <alignment/>
    </xf>
    <xf numFmtId="0" fontId="0" fillId="0" borderId="0" xfId="0" applyAlignment="1">
      <alignment horizontal="left" indent="1"/>
    </xf>
    <xf numFmtId="0" fontId="0" fillId="0" borderId="1" xfId="0" applyBorder="1" applyAlignment="1">
      <alignment/>
    </xf>
    <xf numFmtId="0" fontId="0" fillId="0" borderId="2" xfId="0" applyBorder="1" applyAlignment="1">
      <alignment/>
    </xf>
    <xf numFmtId="0" fontId="5" fillId="0" borderId="0" xfId="0" applyFont="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5" fillId="0" borderId="5" xfId="0" applyFont="1" applyBorder="1" applyAlignment="1">
      <alignment/>
    </xf>
    <xf numFmtId="0" fontId="5" fillId="0" borderId="6" xfId="0" applyFont="1" applyBorder="1" applyAlignment="1">
      <alignment/>
    </xf>
    <xf numFmtId="0" fontId="0" fillId="0" borderId="6" xfId="0" applyBorder="1" applyAlignment="1">
      <alignment/>
    </xf>
    <xf numFmtId="0" fontId="5" fillId="0" borderId="7" xfId="0" applyFont="1" applyBorder="1" applyAlignment="1">
      <alignment/>
    </xf>
    <xf numFmtId="0" fontId="0" fillId="0" borderId="0" xfId="0" applyAlignment="1">
      <alignment vertical="center"/>
    </xf>
    <xf numFmtId="0" fontId="8" fillId="0" borderId="0" xfId="0" applyFont="1" applyAlignment="1">
      <alignment/>
    </xf>
    <xf numFmtId="0" fontId="5" fillId="0" borderId="0" xfId="0" applyFont="1" applyBorder="1" applyAlignment="1">
      <alignment/>
    </xf>
    <xf numFmtId="0" fontId="8" fillId="0" borderId="2" xfId="0" applyFont="1" applyBorder="1" applyAlignment="1">
      <alignment/>
    </xf>
    <xf numFmtId="0" fontId="8" fillId="0" borderId="1" xfId="0" applyFont="1" applyBorder="1" applyAlignment="1">
      <alignment/>
    </xf>
    <xf numFmtId="0" fontId="5"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16" fillId="0" borderId="0" xfId="0" applyFont="1" applyBorder="1" applyAlignment="1">
      <alignment/>
    </xf>
    <xf numFmtId="0" fontId="18" fillId="0" borderId="0" xfId="0" applyFont="1" applyAlignment="1">
      <alignment/>
    </xf>
    <xf numFmtId="0" fontId="5" fillId="0" borderId="0" xfId="0" applyFont="1" applyBorder="1" applyAlignment="1">
      <alignment vertical="center"/>
    </xf>
    <xf numFmtId="0" fontId="18"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5" fillId="0" borderId="0" xfId="0" applyFont="1" applyAlignment="1">
      <alignment/>
    </xf>
    <xf numFmtId="0" fontId="0" fillId="0" borderId="0" xfId="0" applyAlignment="1">
      <alignment/>
    </xf>
    <xf numFmtId="0" fontId="0" fillId="0" borderId="0" xfId="0" applyBorder="1" applyAlignment="1">
      <alignment horizontal="left"/>
    </xf>
    <xf numFmtId="0" fontId="0" fillId="0" borderId="0" xfId="0" applyAlignment="1">
      <alignment horizontal="left" vertical="center"/>
    </xf>
    <xf numFmtId="0" fontId="0" fillId="0" borderId="0" xfId="0"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19" fillId="0" borderId="0" xfId="0" applyFont="1" applyAlignment="1">
      <alignment horizontal="center" vertical="center"/>
    </xf>
    <xf numFmtId="0" fontId="21"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24" fillId="0" borderId="0" xfId="0" applyFont="1" applyAlignment="1">
      <alignment/>
    </xf>
    <xf numFmtId="2" fontId="0" fillId="0" borderId="0" xfId="0" applyNumberFormat="1" applyAlignment="1">
      <alignment/>
    </xf>
    <xf numFmtId="0" fontId="31" fillId="0" borderId="6" xfId="0" applyFont="1" applyBorder="1" applyAlignment="1">
      <alignment horizontal="left"/>
    </xf>
    <xf numFmtId="0" fontId="34" fillId="0" borderId="0" xfId="0" applyFont="1" applyAlignment="1">
      <alignment horizontal="center" vertical="center"/>
    </xf>
    <xf numFmtId="0" fontId="32"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0" fillId="0" borderId="0" xfId="0" applyFill="1" applyBorder="1" applyAlignment="1">
      <alignment/>
    </xf>
    <xf numFmtId="0" fontId="0" fillId="0" borderId="0" xfId="0" applyFill="1" applyAlignment="1">
      <alignment/>
    </xf>
    <xf numFmtId="0" fontId="38" fillId="0" borderId="8" xfId="0" applyFont="1" applyFill="1" applyBorder="1" applyAlignment="1">
      <alignment horizontal="left"/>
    </xf>
    <xf numFmtId="2" fontId="38" fillId="0" borderId="8" xfId="0" applyNumberFormat="1" applyFont="1" applyFill="1" applyBorder="1" applyAlignment="1">
      <alignment horizontal="left"/>
    </xf>
    <xf numFmtId="0" fontId="0" fillId="0" borderId="8" xfId="0" applyBorder="1" applyAlignment="1">
      <alignment horizontal="center"/>
    </xf>
    <xf numFmtId="0" fontId="38" fillId="0" borderId="8" xfId="0" applyFont="1" applyBorder="1" applyAlignment="1">
      <alignment horizontal="center"/>
    </xf>
    <xf numFmtId="164" fontId="38" fillId="0" borderId="8" xfId="0" applyNumberFormat="1" applyFont="1" applyBorder="1" applyAlignment="1">
      <alignment horizontal="right"/>
    </xf>
    <xf numFmtId="0" fontId="0" fillId="0" borderId="7" xfId="0" applyBorder="1" applyAlignment="1">
      <alignment/>
    </xf>
    <xf numFmtId="0" fontId="0" fillId="0" borderId="9" xfId="0" applyBorder="1" applyAlignment="1">
      <alignment/>
    </xf>
    <xf numFmtId="0" fontId="0" fillId="0" borderId="0" xfId="0" applyFill="1" applyBorder="1" applyAlignment="1">
      <alignment horizontal="left"/>
    </xf>
    <xf numFmtId="0" fontId="38" fillId="0" borderId="0" xfId="0" applyNumberFormat="1" applyFont="1" applyBorder="1" applyAlignment="1">
      <alignment horizontal="left"/>
    </xf>
    <xf numFmtId="0" fontId="0" fillId="0" borderId="8" xfId="0" applyFont="1" applyFill="1" applyBorder="1" applyAlignment="1">
      <alignment horizontal="center"/>
    </xf>
    <xf numFmtId="0" fontId="0" fillId="0" borderId="8" xfId="0" applyFont="1" applyBorder="1" applyAlignment="1">
      <alignment horizontal="center"/>
    </xf>
    <xf numFmtId="0" fontId="41" fillId="0" borderId="7" xfId="0" applyFont="1" applyBorder="1" applyAlignment="1">
      <alignment/>
    </xf>
    <xf numFmtId="0" fontId="41" fillId="0" borderId="0" xfId="0" applyFont="1" applyBorder="1" applyAlignment="1">
      <alignment/>
    </xf>
    <xf numFmtId="0" fontId="41" fillId="0" borderId="8" xfId="0" applyFont="1" applyBorder="1" applyAlignment="1">
      <alignment horizontal="center"/>
    </xf>
    <xf numFmtId="0" fontId="16" fillId="0" borderId="0" xfId="0" applyFont="1" applyAlignment="1">
      <alignment/>
    </xf>
    <xf numFmtId="2" fontId="41" fillId="0" borderId="8" xfId="0" applyNumberFormat="1" applyFont="1" applyBorder="1" applyAlignment="1">
      <alignment horizontal="center"/>
    </xf>
    <xf numFmtId="164" fontId="41" fillId="0" borderId="8" xfId="0" applyNumberFormat="1" applyFont="1" applyBorder="1" applyAlignment="1">
      <alignment horizontal="right"/>
    </xf>
    <xf numFmtId="0" fontId="0" fillId="0" borderId="0" xfId="0" applyAlignment="1">
      <alignment horizontal="left"/>
    </xf>
    <xf numFmtId="1" fontId="18" fillId="0" borderId="0" xfId="0" applyNumberFormat="1" applyFont="1" applyAlignment="1">
      <alignment/>
    </xf>
    <xf numFmtId="2" fontId="18" fillId="0" borderId="0" xfId="0" applyNumberFormat="1" applyFont="1" applyAlignment="1">
      <alignment/>
    </xf>
    <xf numFmtId="164" fontId="39" fillId="0" borderId="0" xfId="0" applyNumberFormat="1" applyFont="1" applyAlignment="1">
      <alignment/>
    </xf>
    <xf numFmtId="0" fontId="0" fillId="0" borderId="8" xfId="0" applyBorder="1" applyAlignment="1">
      <alignment/>
    </xf>
    <xf numFmtId="0" fontId="1" fillId="0" borderId="8" xfId="0" applyFont="1" applyBorder="1" applyAlignment="1">
      <alignment/>
    </xf>
    <xf numFmtId="2" fontId="41" fillId="0" borderId="8" xfId="0" applyNumberFormat="1" applyFont="1" applyBorder="1" applyAlignment="1">
      <alignment/>
    </xf>
    <xf numFmtId="0" fontId="39" fillId="0" borderId="0" xfId="0" applyNumberFormat="1" applyFont="1" applyAlignment="1">
      <alignment/>
    </xf>
    <xf numFmtId="2" fontId="38" fillId="2" borderId="8" xfId="0" applyNumberFormat="1" applyFont="1" applyFill="1" applyBorder="1" applyAlignment="1">
      <alignment/>
    </xf>
    <xf numFmtId="164" fontId="38" fillId="2" borderId="8" xfId="0" applyNumberFormat="1" applyFont="1" applyFill="1" applyBorder="1" applyAlignment="1">
      <alignment/>
    </xf>
    <xf numFmtId="2" fontId="38" fillId="2" borderId="8" xfId="0" applyNumberFormat="1" applyFont="1" applyFill="1" applyBorder="1" applyAlignment="1">
      <alignment horizontal="center"/>
    </xf>
    <xf numFmtId="164" fontId="38" fillId="2" borderId="8" xfId="0" applyNumberFormat="1" applyFont="1" applyFill="1" applyBorder="1" applyAlignment="1">
      <alignment horizontal="right"/>
    </xf>
    <xf numFmtId="0" fontId="1" fillId="0" borderId="0" xfId="0" applyFont="1" applyAlignment="1">
      <alignment/>
    </xf>
    <xf numFmtId="0" fontId="38" fillId="0" borderId="8" xfId="0" applyNumberFormat="1" applyFont="1" applyBorder="1" applyAlignment="1">
      <alignment horizontal="left"/>
    </xf>
    <xf numFmtId="0" fontId="0" fillId="0" borderId="8" xfId="0" applyFill="1" applyBorder="1" applyAlignment="1">
      <alignment horizontal="left"/>
    </xf>
    <xf numFmtId="0" fontId="0" fillId="0" borderId="8" xfId="0" applyBorder="1" applyAlignment="1">
      <alignment horizontal="left"/>
    </xf>
    <xf numFmtId="0" fontId="40" fillId="0" borderId="0" xfId="0" applyFont="1" applyAlignment="1">
      <alignment horizontal="centerContinuous"/>
    </xf>
    <xf numFmtId="0" fontId="39" fillId="0" borderId="7" xfId="0" applyFont="1" applyFill="1" applyBorder="1" applyAlignment="1">
      <alignment horizontal="centerContinuous"/>
    </xf>
    <xf numFmtId="0" fontId="39" fillId="0" borderId="6" xfId="0" applyFont="1" applyFill="1" applyBorder="1" applyAlignment="1">
      <alignment horizontal="centerContinuous"/>
    </xf>
    <xf numFmtId="0" fontId="39" fillId="0" borderId="9" xfId="0" applyFont="1" applyFill="1" applyBorder="1" applyAlignment="1">
      <alignment horizontal="centerContinuous"/>
    </xf>
    <xf numFmtId="0" fontId="39" fillId="0" borderId="0" xfId="0" applyFont="1" applyAlignment="1">
      <alignment horizontal="centerContinuous"/>
    </xf>
    <xf numFmtId="0" fontId="0" fillId="0" borderId="10" xfId="0" applyFont="1" applyBorder="1" applyAlignment="1">
      <alignment horizontal="center"/>
    </xf>
    <xf numFmtId="0" fontId="1" fillId="0" borderId="8" xfId="0" applyFont="1" applyBorder="1" applyAlignment="1">
      <alignment/>
    </xf>
    <xf numFmtId="2" fontId="1" fillId="0" borderId="0" xfId="0" applyNumberFormat="1" applyFont="1" applyBorder="1" applyAlignment="1">
      <alignment/>
    </xf>
    <xf numFmtId="2" fontId="1" fillId="0" borderId="0" xfId="0" applyNumberFormat="1" applyFont="1" applyAlignment="1">
      <alignment/>
    </xf>
    <xf numFmtId="0" fontId="1" fillId="0" borderId="0" xfId="0" applyFont="1" applyAlignment="1">
      <alignment horizontal="right"/>
    </xf>
    <xf numFmtId="2" fontId="1" fillId="0" borderId="0" xfId="0" applyNumberFormat="1" applyFont="1" applyAlignment="1">
      <alignment horizontal="right" textRotation="90"/>
    </xf>
    <xf numFmtId="0" fontId="0" fillId="0" borderId="0" xfId="0" applyAlignment="1">
      <alignment horizontal="left" vertical="top"/>
    </xf>
    <xf numFmtId="0" fontId="0" fillId="0" borderId="0" xfId="0" applyAlignment="1">
      <alignment horizontal="right" textRotation="90"/>
    </xf>
    <xf numFmtId="0" fontId="0" fillId="0" borderId="0" xfId="0" applyAlignment="1">
      <alignment horizontal="right" vertical="top" textRotation="90"/>
    </xf>
    <xf numFmtId="0" fontId="1" fillId="0" borderId="0" xfId="0" applyNumberFormat="1" applyFont="1" applyAlignment="1">
      <alignment horizontal="center"/>
    </xf>
    <xf numFmtId="164" fontId="1" fillId="0" borderId="0" xfId="0" applyNumberFormat="1" applyFont="1" applyAlignment="1">
      <alignment horizontal="center"/>
    </xf>
    <xf numFmtId="2" fontId="41" fillId="2" borderId="8" xfId="0" applyNumberFormat="1" applyFont="1" applyFill="1" applyBorder="1" applyAlignment="1">
      <alignment horizontal="center"/>
    </xf>
    <xf numFmtId="165" fontId="38" fillId="0" borderId="8" xfId="0" applyNumberFormat="1" applyFont="1" applyFill="1" applyBorder="1" applyAlignment="1">
      <alignment horizontal="left"/>
    </xf>
    <xf numFmtId="0" fontId="48" fillId="0" borderId="0" xfId="0" applyFont="1" applyAlignment="1">
      <alignment/>
    </xf>
    <xf numFmtId="0" fontId="3" fillId="0" borderId="0" xfId="0" applyFont="1" applyAlignment="1">
      <alignment/>
    </xf>
    <xf numFmtId="0" fontId="3" fillId="0" borderId="0" xfId="0" applyFont="1" applyAlignment="1">
      <alignment/>
    </xf>
    <xf numFmtId="0" fontId="6" fillId="0" borderId="0" xfId="0" applyFont="1" applyAlignment="1">
      <alignment horizontal="left"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center"/>
    </xf>
    <xf numFmtId="0" fontId="7" fillId="0" borderId="0" xfId="0" applyFont="1" applyAlignment="1">
      <alignment horizontal="center" vertical="center"/>
    </xf>
    <xf numFmtId="0" fontId="4" fillId="0" borderId="1" xfId="0" applyFont="1" applyBorder="1" applyAlignment="1">
      <alignment horizontal="left"/>
    </xf>
    <xf numFmtId="164" fontId="1" fillId="0" borderId="6" xfId="0" applyNumberFormat="1"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6" xfId="0" applyFont="1" applyBorder="1" applyAlignment="1">
      <alignment/>
    </xf>
    <xf numFmtId="0" fontId="0" fillId="0" borderId="6" xfId="0" applyBorder="1" applyAlignment="1">
      <alignment/>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5" fillId="0" borderId="16" xfId="0" applyFont="1" applyBorder="1" applyAlignment="1">
      <alignment/>
    </xf>
    <xf numFmtId="0" fontId="5" fillId="0" borderId="7" xfId="0" applyFont="1" applyBorder="1" applyAlignment="1">
      <alignment/>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2" fontId="1" fillId="0" borderId="5" xfId="0" applyNumberFormat="1" applyFont="1" applyBorder="1" applyAlignment="1">
      <alignment horizontal="center" vertical="center"/>
    </xf>
    <xf numFmtId="0" fontId="1" fillId="0" borderId="17" xfId="0" applyFont="1" applyBorder="1" applyAlignment="1">
      <alignment horizontal="center" vertical="center"/>
    </xf>
    <xf numFmtId="0" fontId="5" fillId="0" borderId="0" xfId="0" applyFont="1" applyAlignment="1">
      <alignment horizontal="left" vertical="top" wrapText="1"/>
    </xf>
    <xf numFmtId="0" fontId="0" fillId="0" borderId="0" xfId="0" applyFont="1" applyAlignment="1">
      <alignment horizontal="left" vertical="center" wrapText="1"/>
    </xf>
    <xf numFmtId="14" fontId="7" fillId="0" borderId="0" xfId="0" applyNumberFormat="1" applyFont="1" applyAlignment="1">
      <alignment horizontal="center"/>
    </xf>
    <xf numFmtId="0" fontId="10" fillId="0" borderId="0" xfId="0" applyFont="1" applyAlignment="1">
      <alignment horizontal="center" vertical="top"/>
    </xf>
    <xf numFmtId="0" fontId="5" fillId="0" borderId="0" xfId="0" applyFont="1" applyAlignment="1">
      <alignment horizontal="center" vertical="top"/>
    </xf>
    <xf numFmtId="0" fontId="10" fillId="0" borderId="0" xfId="0" applyFont="1" applyAlignment="1">
      <alignment horizontal="center"/>
    </xf>
    <xf numFmtId="0" fontId="8" fillId="0" borderId="2" xfId="0" applyFont="1" applyBorder="1" applyAlignment="1">
      <alignment horizontal="left"/>
    </xf>
    <xf numFmtId="0" fontId="8" fillId="0" borderId="1"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0" fontId="1" fillId="0" borderId="3" xfId="0" applyFont="1" applyBorder="1" applyAlignment="1">
      <alignment vertical="center"/>
    </xf>
    <xf numFmtId="0" fontId="1" fillId="0" borderId="13" xfId="0" applyFont="1" applyBorder="1" applyAlignment="1">
      <alignment vertical="center"/>
    </xf>
    <xf numFmtId="0" fontId="1" fillId="0" borderId="1" xfId="0" applyFont="1" applyBorder="1" applyAlignment="1">
      <alignment vertical="center"/>
    </xf>
    <xf numFmtId="0" fontId="1" fillId="0" borderId="17" xfId="0" applyFont="1" applyBorder="1" applyAlignment="1">
      <alignment vertical="center"/>
    </xf>
    <xf numFmtId="0" fontId="8" fillId="0" borderId="1" xfId="0" applyFont="1" applyBorder="1" applyAlignment="1">
      <alignment/>
    </xf>
    <xf numFmtId="0" fontId="0" fillId="0" borderId="3" xfId="0" applyBorder="1" applyAlignment="1">
      <alignment horizontal="left"/>
    </xf>
    <xf numFmtId="0" fontId="1" fillId="0" borderId="13" xfId="0" applyFont="1" applyBorder="1" applyAlignment="1">
      <alignment horizontal="left" vertical="center"/>
    </xf>
    <xf numFmtId="0" fontId="1" fillId="0" borderId="17" xfId="0" applyFont="1" applyBorder="1" applyAlignment="1">
      <alignment horizontal="left" vertical="center"/>
    </xf>
    <xf numFmtId="2" fontId="1" fillId="0" borderId="3" xfId="0" applyNumberFormat="1" applyFont="1" applyBorder="1" applyAlignment="1">
      <alignment horizontal="center" vertical="center"/>
    </xf>
    <xf numFmtId="0" fontId="1" fillId="0" borderId="6"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wrapText="1"/>
    </xf>
    <xf numFmtId="0" fontId="5" fillId="0" borderId="0" xfId="0" applyFont="1" applyAlignment="1">
      <alignment/>
    </xf>
    <xf numFmtId="0" fontId="5" fillId="0" borderId="0" xfId="0" applyFont="1" applyBorder="1" applyAlignment="1">
      <alignment horizontal="left"/>
    </xf>
    <xf numFmtId="0" fontId="8" fillId="0" borderId="4" xfId="0" applyFont="1" applyBorder="1" applyAlignment="1">
      <alignment horizontal="left"/>
    </xf>
    <xf numFmtId="0" fontId="8" fillId="0" borderId="0" xfId="0" applyFont="1" applyBorder="1"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vertical="center" wrapText="1"/>
    </xf>
    <xf numFmtId="0" fontId="0" fillId="0" borderId="0" xfId="0"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2" fontId="4" fillId="0" borderId="5" xfId="0" applyNumberFormat="1" applyFont="1" applyBorder="1" applyAlignment="1">
      <alignment horizontal="center" vertical="center"/>
    </xf>
    <xf numFmtId="2" fontId="4" fillId="0" borderId="3" xfId="0" applyNumberFormat="1" applyFont="1" applyBorder="1" applyAlignment="1">
      <alignment horizontal="center" vertical="center"/>
    </xf>
    <xf numFmtId="2" fontId="4" fillId="0" borderId="13" xfId="0" applyNumberFormat="1" applyFont="1" applyBorder="1" applyAlignment="1">
      <alignment horizontal="center" vertical="center"/>
    </xf>
    <xf numFmtId="2" fontId="4" fillId="0" borderId="2"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7" xfId="0" applyNumberFormat="1" applyFont="1" applyBorder="1" applyAlignment="1">
      <alignment horizontal="center" vertical="center"/>
    </xf>
    <xf numFmtId="0" fontId="5" fillId="0" borderId="0" xfId="0" applyFont="1" applyAlignment="1">
      <alignment horizontal="right"/>
    </xf>
    <xf numFmtId="0" fontId="8" fillId="0" borderId="0" xfId="0" applyFont="1" applyAlignment="1">
      <alignment horizontal="right"/>
    </xf>
    <xf numFmtId="0" fontId="5" fillId="0" borderId="0" xfId="0" applyFont="1" applyBorder="1" applyAlignment="1">
      <alignment horizontal="right"/>
    </xf>
    <xf numFmtId="164" fontId="4" fillId="0" borderId="5"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17" xfId="0" applyNumberFormat="1" applyFont="1" applyBorder="1" applyAlignment="1">
      <alignment horizontal="center" vertical="center"/>
    </xf>
    <xf numFmtId="0" fontId="8" fillId="0" borderId="0" xfId="0" applyFont="1" applyAlignment="1">
      <alignment horizont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5" fillId="0" borderId="18" xfId="0" applyFont="1" applyBorder="1" applyAlignment="1">
      <alignment horizontal="right"/>
    </xf>
    <xf numFmtId="0" fontId="8" fillId="0" borderId="18" xfId="0" applyFont="1" applyBorder="1" applyAlignment="1">
      <alignment horizontal="right"/>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right"/>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5" fillId="0" borderId="0" xfId="0" applyFont="1" applyAlignment="1">
      <alignment horizontal="right" vertical="center"/>
    </xf>
    <xf numFmtId="0" fontId="8" fillId="0" borderId="0" xfId="0" applyFont="1" applyAlignment="1">
      <alignment horizontal="righ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1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5" fillId="0" borderId="18" xfId="0" applyFont="1" applyBorder="1" applyAlignment="1">
      <alignment horizontal="right" vertical="center"/>
    </xf>
    <xf numFmtId="0" fontId="5" fillId="0" borderId="5" xfId="0" applyFont="1" applyBorder="1" applyAlignment="1">
      <alignment horizontal="center"/>
    </xf>
    <xf numFmtId="0" fontId="5" fillId="0" borderId="3" xfId="0" applyFont="1" applyBorder="1" applyAlignment="1">
      <alignment horizontal="center"/>
    </xf>
    <xf numFmtId="0" fontId="5" fillId="0" borderId="13"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17" xfId="0" applyFont="1" applyBorder="1" applyAlignment="1">
      <alignment horizontal="center"/>
    </xf>
    <xf numFmtId="0" fontId="4" fillId="0" borderId="0" xfId="0" applyFont="1" applyAlignment="1">
      <alignment horizontal="left"/>
    </xf>
    <xf numFmtId="0" fontId="7" fillId="0" borderId="0" xfId="0" applyFont="1" applyAlignment="1">
      <alignment horizontal="left"/>
    </xf>
    <xf numFmtId="2" fontId="4" fillId="0" borderId="0" xfId="0" applyNumberFormat="1"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0" borderId="1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18" xfId="0" applyFont="1" applyBorder="1" applyAlignment="1">
      <alignment horizontal="center" vertical="center"/>
    </xf>
    <xf numFmtId="0" fontId="5" fillId="0" borderId="1" xfId="0" applyFont="1" applyBorder="1" applyAlignment="1">
      <alignment horizontal="center"/>
    </xf>
    <xf numFmtId="0" fontId="5" fillId="0" borderId="0" xfId="0" applyFont="1" applyBorder="1" applyAlignment="1">
      <alignment horizontal="center"/>
    </xf>
    <xf numFmtId="0" fontId="0" fillId="0" borderId="18" xfId="0" applyBorder="1" applyAlignment="1">
      <alignment horizontal="center" vertical="center"/>
    </xf>
    <xf numFmtId="0" fontId="0" fillId="0" borderId="0" xfId="0" applyAlignment="1">
      <alignment horizontal="center" vertical="center"/>
    </xf>
    <xf numFmtId="0" fontId="5" fillId="0" borderId="0" xfId="0" applyFont="1" applyAlignment="1">
      <alignment horizontal="left"/>
    </xf>
    <xf numFmtId="0" fontId="8" fillId="0" borderId="0" xfId="0" applyFont="1" applyAlignment="1">
      <alignment horizontal="left"/>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0" xfId="0" applyFont="1" applyAlignment="1">
      <alignment horizontal="center"/>
    </xf>
    <xf numFmtId="2" fontId="4" fillId="0" borderId="19" xfId="0" applyNumberFormat="1" applyFont="1" applyBorder="1" applyAlignment="1">
      <alignment horizontal="center" vertical="center"/>
    </xf>
    <xf numFmtId="2" fontId="4" fillId="0" borderId="10" xfId="0" applyNumberFormat="1"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165" fontId="5"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Border="1" applyAlignment="1">
      <alignment horizontal="center" vertical="center"/>
    </xf>
    <xf numFmtId="2" fontId="5" fillId="0" borderId="7" xfId="0" applyNumberFormat="1" applyFont="1" applyBorder="1" applyAlignment="1">
      <alignment horizontal="left" vertical="center"/>
    </xf>
    <xf numFmtId="2" fontId="5" fillId="0" borderId="6" xfId="0" applyNumberFormat="1" applyFont="1" applyBorder="1" applyAlignment="1">
      <alignment horizontal="left" vertical="center"/>
    </xf>
    <xf numFmtId="2" fontId="5" fillId="0" borderId="9" xfId="0" applyNumberFormat="1" applyFont="1" applyBorder="1" applyAlignment="1">
      <alignment horizontal="left" vertical="center"/>
    </xf>
    <xf numFmtId="2" fontId="5" fillId="0" borderId="8" xfId="0" applyNumberFormat="1" applyFont="1" applyBorder="1" applyAlignment="1">
      <alignment horizontal="center" vertical="center"/>
    </xf>
    <xf numFmtId="2" fontId="5" fillId="0" borderId="8" xfId="0" applyNumberFormat="1" applyFont="1" applyBorder="1" applyAlignment="1">
      <alignment horizontal="right" vertical="center"/>
    </xf>
    <xf numFmtId="0" fontId="5" fillId="0" borderId="0" xfId="0" applyFont="1" applyAlignment="1">
      <alignment horizontal="right"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17" fillId="0" borderId="18" xfId="0" applyFont="1" applyBorder="1" applyAlignment="1">
      <alignment horizontal="right" vertical="center"/>
    </xf>
    <xf numFmtId="2" fontId="3" fillId="0" borderId="7" xfId="0" applyNumberFormat="1"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164" fontId="3" fillId="0" borderId="7" xfId="0" applyNumberFormat="1" applyFont="1" applyBorder="1" applyAlignment="1">
      <alignment horizontal="center" vertical="center"/>
    </xf>
    <xf numFmtId="164" fontId="3" fillId="0" borderId="6" xfId="0" applyNumberFormat="1" applyFont="1" applyBorder="1" applyAlignment="1">
      <alignment horizontal="center" vertical="center"/>
    </xf>
    <xf numFmtId="164"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5" fillId="0" borderId="8" xfId="0" applyFont="1" applyBorder="1" applyAlignment="1">
      <alignment horizontal="center" vertical="center"/>
    </xf>
    <xf numFmtId="0" fontId="43" fillId="0" borderId="8"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2" fontId="5" fillId="0" borderId="1" xfId="0" applyNumberFormat="1"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32" fillId="0" borderId="8" xfId="0" applyFont="1" applyBorder="1" applyAlignment="1">
      <alignment horizontal="left" vertical="center"/>
    </xf>
    <xf numFmtId="0" fontId="18" fillId="0" borderId="8" xfId="0" applyFont="1" applyBorder="1" applyAlignment="1">
      <alignment horizontal="left" vertical="center"/>
    </xf>
    <xf numFmtId="0" fontId="0" fillId="0" borderId="1" xfId="0" applyBorder="1" applyAlignment="1">
      <alignment horizontal="center"/>
    </xf>
    <xf numFmtId="0" fontId="1" fillId="0" borderId="0" xfId="0" applyFont="1" applyAlignment="1">
      <alignment horizontal="center"/>
    </xf>
    <xf numFmtId="0" fontId="5" fillId="0" borderId="0" xfId="0" applyFont="1" applyBorder="1" applyAlignment="1">
      <alignment horizontal="left" vertical="center"/>
    </xf>
    <xf numFmtId="1" fontId="5" fillId="0" borderId="8" xfId="0" applyNumberFormat="1" applyFont="1" applyBorder="1" applyAlignment="1">
      <alignment horizontal="center" vertical="center"/>
    </xf>
    <xf numFmtId="0" fontId="36" fillId="0" borderId="8" xfId="0" applyFont="1" applyBorder="1" applyAlignment="1">
      <alignment horizontal="left" vertical="center"/>
    </xf>
    <xf numFmtId="0" fontId="18" fillId="0" borderId="8" xfId="0" applyFont="1" applyBorder="1" applyAlignment="1">
      <alignment horizontal="left" vertical="center"/>
    </xf>
    <xf numFmtId="0" fontId="1" fillId="0" borderId="0" xfId="0" applyFont="1" applyBorder="1" applyAlignment="1">
      <alignment/>
    </xf>
    <xf numFmtId="0" fontId="0" fillId="0" borderId="0" xfId="0"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
          <c:w val="0.91"/>
          <c:h val="0.8725"/>
        </c:manualLayout>
      </c:layout>
      <c:scatterChart>
        <c:scatterStyle val="smooth"/>
        <c:varyColors val="0"/>
        <c:ser>
          <c:idx val="3"/>
          <c:order val="0"/>
          <c:tx>
            <c:v>диаграмма</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delete val="1"/>
            </c:dLbl>
            <c:delete val="1"/>
          </c:dLbls>
          <c:xVal>
            <c:numRef>
              <c:f>Лист3!$AQ$16:$AZ$16</c:f>
              <c:numCache/>
            </c:numRef>
          </c:xVal>
          <c:yVal>
            <c:numRef>
              <c:f>Лист3!$AQ$18:$AZ$18</c:f>
              <c:numCache/>
            </c:numRef>
          </c:yVal>
          <c:smooth val="1"/>
        </c:ser>
        <c:ser>
          <c:idx val="0"/>
          <c:order val="1"/>
          <c:tx>
            <c:v>мет. высота</c:v>
          </c:tx>
          <c:extLst>
            <c:ext xmlns:c14="http://schemas.microsoft.com/office/drawing/2007/8/2/chart" uri="{6F2FDCE9-48DA-4B69-8628-5D25D57E5C99}">
              <c14:invertSolidFillFmt>
                <c14:spPr>
                  <a:solidFill>
                    <a:srgbClr val="000000"/>
                  </a:solidFill>
                </c14:spPr>
              </c14:invertSolidFillFmt>
            </c:ext>
          </c:extLst>
          <c:marker>
            <c:symbol val="none"/>
          </c:marker>
          <c:xVal>
            <c:numRef>
              <c:f>Лист3!$AQ$20:$AS$20</c:f>
              <c:numCache/>
            </c:numRef>
          </c:xVal>
          <c:yVal>
            <c:numRef>
              <c:f>Лист3!$AQ$21:$AS$21</c:f>
              <c:numCache/>
            </c:numRef>
          </c:yVal>
          <c:smooth val="1"/>
        </c:ser>
        <c:ser>
          <c:idx val="1"/>
          <c:order val="2"/>
          <c:tx>
            <c:v>испр. высота</c:v>
          </c:tx>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rtl="1">
                    <a:defRPr lang="en-US" cap="none" sz="850" b="1"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Лист3!$AR$20</c:f>
              <c:numCache/>
            </c:numRef>
          </c:xVal>
          <c:yVal>
            <c:numRef>
              <c:f>Лист3!$AR$21</c:f>
              <c:numCache/>
            </c:numRef>
          </c:yVal>
          <c:smooth val="1"/>
        </c:ser>
        <c:ser>
          <c:idx val="2"/>
          <c:order val="3"/>
          <c:tx>
            <c:v>динамика</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Лист3!$AQ$16:$AX$16</c:f>
              <c:numCache/>
            </c:numRef>
          </c:xVal>
          <c:yVal>
            <c:numRef>
              <c:f>Лист3!$AQ$19:$AX$19</c:f>
              <c:numCache/>
            </c:numRef>
          </c:yVal>
          <c:smooth val="1"/>
        </c:ser>
        <c:axId val="50365614"/>
        <c:axId val="50637343"/>
      </c:scatterChart>
      <c:valAx>
        <c:axId val="50365614"/>
        <c:scaling>
          <c:orientation val="minMax"/>
          <c:max val="70"/>
          <c:min val="0"/>
        </c:scaling>
        <c:axPos val="b"/>
        <c:title>
          <c:tx>
            <c:rich>
              <a:bodyPr vert="horz" rot="0" anchor="ctr"/>
              <a:lstStyle/>
              <a:p>
                <a:pPr algn="r">
                  <a:defRPr/>
                </a:pPr>
                <a:r>
                  <a:rPr lang="en-US" cap="none" sz="800" b="0" i="0" u="none" baseline="0">
                    <a:latin typeface="Arial Cyr"/>
                    <a:ea typeface="Arial Cyr"/>
                    <a:cs typeface="Arial Cyr"/>
                  </a:rPr>
                  <a:t>УГОЛ КРЕНА, градусы
</a:t>
                </a:r>
                <a:r>
                  <a:rPr lang="en-US" cap="none" sz="575" b="0" i="0" u="none" baseline="0">
                    <a:latin typeface="Arial Cyr"/>
                    <a:ea typeface="Arial Cyr"/>
                    <a:cs typeface="Arial Cyr"/>
                  </a:rPr>
                  <a:t>HEELING ANGLE, degree</a:t>
                </a:r>
              </a:p>
            </c:rich>
          </c:tx>
          <c:layout>
            <c:manualLayout>
              <c:xMode val="factor"/>
              <c:yMode val="factor"/>
              <c:x val="-0.003"/>
              <c:y val="0.1025"/>
            </c:manualLayout>
          </c:layout>
          <c:overlay val="0"/>
          <c:spPr>
            <a:noFill/>
            <a:ln>
              <a:noFill/>
            </a:ln>
          </c:spPr>
        </c:title>
        <c:majorGridlines/>
        <c:minorGridlines>
          <c:spPr>
            <a:ln w="3175">
              <a:solidFill/>
            </a:ln>
          </c:spPr>
        </c:minorGridlines>
        <c:delete val="0"/>
        <c:numFmt formatCode="General" sourceLinked="1"/>
        <c:majorTickMark val="out"/>
        <c:minorTickMark val="none"/>
        <c:tickLblPos val="nextTo"/>
        <c:spPr>
          <a:ln w="25400">
            <a:pattFill prst="pct50">
              <a:fgClr>
                <a:srgbClr val="000000"/>
              </a:fgClr>
              <a:bgClr>
                <a:srgbClr val="FFFFFF"/>
              </a:bgClr>
            </a:pattFill>
          </a:ln>
        </c:spPr>
        <c:txPr>
          <a:bodyPr vert="horz" rot="0"/>
          <a:lstStyle/>
          <a:p>
            <a:pPr>
              <a:defRPr lang="en-US" cap="none" sz="800" b="1" i="0" u="none" baseline="0">
                <a:latin typeface="Arial Cyr"/>
                <a:ea typeface="Arial Cyr"/>
                <a:cs typeface="Arial Cyr"/>
              </a:defRPr>
            </a:pPr>
          </a:p>
        </c:txPr>
        <c:crossAx val="50637343"/>
        <c:crossesAt val="0"/>
        <c:crossBetween val="midCat"/>
        <c:dispUnits/>
        <c:majorUnit val="10"/>
        <c:minorUnit val="2"/>
      </c:valAx>
      <c:valAx>
        <c:axId val="50637343"/>
        <c:scaling>
          <c:orientation val="minMax"/>
          <c:min val="-0.1"/>
        </c:scaling>
        <c:axPos val="l"/>
        <c:title>
          <c:tx>
            <c:rich>
              <a:bodyPr vert="horz" rot="-5400000" anchor="ctr"/>
              <a:lstStyle/>
              <a:p>
                <a:pPr algn="ctr">
                  <a:defRPr/>
                </a:pPr>
                <a:r>
                  <a:rPr lang="en-US" cap="none" sz="825" b="0" i="0" u="none" baseline="0">
                    <a:latin typeface="Arial Cyr"/>
                    <a:ea typeface="Arial Cyr"/>
                    <a:cs typeface="Arial Cyr"/>
                  </a:rPr>
                  <a:t>ПЛЕЧИ СТАТИЧЕСКОЙ ОСТОЙЧИВОСТИ</a:t>
                </a:r>
                <a:r>
                  <a:rPr lang="en-US" cap="none" sz="525" b="0" i="0" u="none" baseline="0">
                    <a:latin typeface="Arial Cyr"/>
                    <a:ea typeface="Arial Cyr"/>
                    <a:cs typeface="Arial Cyr"/>
                  </a:rPr>
                  <a:t>
CORRECTED GM</a:t>
                </a:r>
              </a:p>
            </c:rich>
          </c:tx>
          <c:layout>
            <c:manualLayout>
              <c:xMode val="factor"/>
              <c:yMode val="factor"/>
              <c:x val="-0.00425"/>
              <c:y val="-0.007"/>
            </c:manualLayout>
          </c:layout>
          <c:overlay val="0"/>
          <c:spPr>
            <a:noFill/>
            <a:ln>
              <a:noFill/>
            </a:ln>
          </c:spPr>
        </c:title>
        <c:majorGridlines>
          <c:spPr>
            <a:ln w="3175">
              <a:solidFill/>
            </a:ln>
          </c:spPr>
        </c:majorGridlines>
        <c:minorGridlines/>
        <c:delete val="0"/>
        <c:numFmt formatCode="0.0" sourceLinked="0"/>
        <c:majorTickMark val="out"/>
        <c:minorTickMark val="none"/>
        <c:tickLblPos val="nextTo"/>
        <c:txPr>
          <a:bodyPr/>
          <a:lstStyle/>
          <a:p>
            <a:pPr>
              <a:defRPr lang="en-US" cap="none" sz="800" b="1" i="0" u="none" baseline="0">
                <a:latin typeface="Arial Cyr"/>
                <a:ea typeface="Arial Cyr"/>
                <a:cs typeface="Arial Cyr"/>
              </a:defRPr>
            </a:pPr>
          </a:p>
        </c:txPr>
        <c:crossAx val="50365614"/>
        <c:crossesAt val="0"/>
        <c:crossBetween val="midCat"/>
        <c:dispUnits/>
        <c:minorUnit val="0.1"/>
      </c:valAx>
      <c:spPr>
        <a:noFill/>
        <a:ln w="3175">
          <a:solidFill/>
        </a:ln>
      </c:spPr>
    </c:plotArea>
    <c:plotVisOnly val="1"/>
    <c:dispBlanksAs val="gap"/>
    <c:showDLblsOverMax val="0"/>
  </c:chart>
  <c:spPr>
    <a:ln w="3175">
      <a:noFill/>
    </a:ln>
  </c:spPr>
  <c:txPr>
    <a:bodyPr vert="horz" rot="0"/>
    <a:lstStyle/>
    <a:p>
      <a:pPr>
        <a:defRPr lang="en-US" cap="none" sz="1825"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37</xdr:row>
      <xdr:rowOff>76200</xdr:rowOff>
    </xdr:from>
    <xdr:to>
      <xdr:col>16</xdr:col>
      <xdr:colOff>342900</xdr:colOff>
      <xdr:row>43</xdr:row>
      <xdr:rowOff>57150</xdr:rowOff>
    </xdr:to>
    <xdr:sp>
      <xdr:nvSpPr>
        <xdr:cNvPr id="1" name="AutoShape 24"/>
        <xdr:cNvSpPr>
          <a:spLocks/>
        </xdr:cNvSpPr>
      </xdr:nvSpPr>
      <xdr:spPr>
        <a:xfrm>
          <a:off x="571500" y="5924550"/>
          <a:ext cx="5934075" cy="1238250"/>
        </a:xfrm>
        <a:prstGeom prst="flowChartProcess">
          <a:avLst/>
        </a:prstGeom>
        <a:noFill/>
        <a:ln w="1905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8</xdr:col>
      <xdr:colOff>123825</xdr:colOff>
      <xdr:row>0</xdr:row>
      <xdr:rowOff>9525</xdr:rowOff>
    </xdr:from>
    <xdr:to>
      <xdr:col>9</xdr:col>
      <xdr:colOff>257175</xdr:colOff>
      <xdr:row>3</xdr:row>
      <xdr:rowOff>0</xdr:rowOff>
    </xdr:to>
    <xdr:pic>
      <xdr:nvPicPr>
        <xdr:cNvPr id="2" name="Picture 1"/>
        <xdr:cNvPicPr preferRelativeResize="1">
          <a:picLocks noChangeAspect="1"/>
        </xdr:cNvPicPr>
      </xdr:nvPicPr>
      <xdr:blipFill>
        <a:blip r:embed="rId1"/>
        <a:stretch>
          <a:fillRect/>
        </a:stretch>
      </xdr:blipFill>
      <xdr:spPr>
        <a:xfrm>
          <a:off x="3171825" y="9525"/>
          <a:ext cx="514350" cy="476250"/>
        </a:xfrm>
        <a:prstGeom prst="rect">
          <a:avLst/>
        </a:prstGeom>
        <a:noFill/>
        <a:ln w="9525" cmpd="sng">
          <a:noFill/>
        </a:ln>
      </xdr:spPr>
    </xdr:pic>
    <xdr:clientData/>
  </xdr:twoCellAnchor>
  <xdr:twoCellAnchor>
    <xdr:from>
      <xdr:col>0</xdr:col>
      <xdr:colOff>123825</xdr:colOff>
      <xdr:row>55</xdr:row>
      <xdr:rowOff>0</xdr:rowOff>
    </xdr:from>
    <xdr:to>
      <xdr:col>5</xdr:col>
      <xdr:colOff>266700</xdr:colOff>
      <xdr:row>55</xdr:row>
      <xdr:rowOff>0</xdr:rowOff>
    </xdr:to>
    <xdr:sp>
      <xdr:nvSpPr>
        <xdr:cNvPr id="3" name="Line 6"/>
        <xdr:cNvSpPr>
          <a:spLocks/>
        </xdr:cNvSpPr>
      </xdr:nvSpPr>
      <xdr:spPr>
        <a:xfrm>
          <a:off x="123825" y="9153525"/>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371475</xdr:colOff>
      <xdr:row>55</xdr:row>
      <xdr:rowOff>0</xdr:rowOff>
    </xdr:from>
    <xdr:to>
      <xdr:col>12</xdr:col>
      <xdr:colOff>9525</xdr:colOff>
      <xdr:row>55</xdr:row>
      <xdr:rowOff>0</xdr:rowOff>
    </xdr:to>
    <xdr:sp>
      <xdr:nvSpPr>
        <xdr:cNvPr id="4" name="Line 7"/>
        <xdr:cNvSpPr>
          <a:spLocks/>
        </xdr:cNvSpPr>
      </xdr:nvSpPr>
      <xdr:spPr>
        <a:xfrm>
          <a:off x="2295525" y="9153525"/>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114300</xdr:colOff>
      <xdr:row>55</xdr:row>
      <xdr:rowOff>0</xdr:rowOff>
    </xdr:from>
    <xdr:to>
      <xdr:col>17</xdr:col>
      <xdr:colOff>266700</xdr:colOff>
      <xdr:row>55</xdr:row>
      <xdr:rowOff>0</xdr:rowOff>
    </xdr:to>
    <xdr:sp>
      <xdr:nvSpPr>
        <xdr:cNvPr id="5" name="Line 8"/>
        <xdr:cNvSpPr>
          <a:spLocks/>
        </xdr:cNvSpPr>
      </xdr:nvSpPr>
      <xdr:spPr>
        <a:xfrm>
          <a:off x="4752975" y="9153525"/>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114300</xdr:colOff>
      <xdr:row>57</xdr:row>
      <xdr:rowOff>0</xdr:rowOff>
    </xdr:from>
    <xdr:to>
      <xdr:col>17</xdr:col>
      <xdr:colOff>266700</xdr:colOff>
      <xdr:row>57</xdr:row>
      <xdr:rowOff>0</xdr:rowOff>
    </xdr:to>
    <xdr:sp>
      <xdr:nvSpPr>
        <xdr:cNvPr id="6" name="Line 9"/>
        <xdr:cNvSpPr>
          <a:spLocks/>
        </xdr:cNvSpPr>
      </xdr:nvSpPr>
      <xdr:spPr>
        <a:xfrm>
          <a:off x="4752975" y="9534525"/>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371475</xdr:colOff>
      <xdr:row>57</xdr:row>
      <xdr:rowOff>0</xdr:rowOff>
    </xdr:from>
    <xdr:to>
      <xdr:col>12</xdr:col>
      <xdr:colOff>0</xdr:colOff>
      <xdr:row>57</xdr:row>
      <xdr:rowOff>0</xdr:rowOff>
    </xdr:to>
    <xdr:sp>
      <xdr:nvSpPr>
        <xdr:cNvPr id="7" name="Line 10"/>
        <xdr:cNvSpPr>
          <a:spLocks/>
        </xdr:cNvSpPr>
      </xdr:nvSpPr>
      <xdr:spPr>
        <a:xfrm>
          <a:off x="2295525" y="9534525"/>
          <a:ext cx="2343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8</xdr:col>
      <xdr:colOff>123825</xdr:colOff>
      <xdr:row>0</xdr:row>
      <xdr:rowOff>9525</xdr:rowOff>
    </xdr:from>
    <xdr:to>
      <xdr:col>9</xdr:col>
      <xdr:colOff>257175</xdr:colOff>
      <xdr:row>3</xdr:row>
      <xdr:rowOff>0</xdr:rowOff>
    </xdr:to>
    <xdr:pic>
      <xdr:nvPicPr>
        <xdr:cNvPr id="8" name="Picture 12"/>
        <xdr:cNvPicPr preferRelativeResize="1">
          <a:picLocks noChangeAspect="1"/>
        </xdr:cNvPicPr>
      </xdr:nvPicPr>
      <xdr:blipFill>
        <a:blip r:embed="rId1"/>
        <a:stretch>
          <a:fillRect/>
        </a:stretch>
      </xdr:blipFill>
      <xdr:spPr>
        <a:xfrm>
          <a:off x="3171825" y="9525"/>
          <a:ext cx="514350" cy="476250"/>
        </a:xfrm>
        <a:prstGeom prst="rect">
          <a:avLst/>
        </a:prstGeom>
        <a:noFill/>
        <a:ln w="9525" cmpd="sng">
          <a:noFill/>
        </a:ln>
      </xdr:spPr>
    </xdr:pic>
    <xdr:clientData/>
  </xdr:twoCellAnchor>
  <xdr:twoCellAnchor editAs="oneCell">
    <xdr:from>
      <xdr:col>8</xdr:col>
      <xdr:colOff>123825</xdr:colOff>
      <xdr:row>0</xdr:row>
      <xdr:rowOff>9525</xdr:rowOff>
    </xdr:from>
    <xdr:to>
      <xdr:col>9</xdr:col>
      <xdr:colOff>257175</xdr:colOff>
      <xdr:row>3</xdr:row>
      <xdr:rowOff>0</xdr:rowOff>
    </xdr:to>
    <xdr:pic>
      <xdr:nvPicPr>
        <xdr:cNvPr id="9" name="Picture 13"/>
        <xdr:cNvPicPr preferRelativeResize="1">
          <a:picLocks noChangeAspect="1"/>
        </xdr:cNvPicPr>
      </xdr:nvPicPr>
      <xdr:blipFill>
        <a:blip r:embed="rId1"/>
        <a:stretch>
          <a:fillRect/>
        </a:stretch>
      </xdr:blipFill>
      <xdr:spPr>
        <a:xfrm>
          <a:off x="3171825" y="9525"/>
          <a:ext cx="514350" cy="476250"/>
        </a:xfrm>
        <a:prstGeom prst="rect">
          <a:avLst/>
        </a:prstGeom>
        <a:noFill/>
        <a:ln w="9525" cmpd="sng">
          <a:noFill/>
        </a:ln>
      </xdr:spPr>
    </xdr:pic>
    <xdr:clientData/>
  </xdr:twoCellAnchor>
  <xdr:twoCellAnchor editAs="oneCell">
    <xdr:from>
      <xdr:col>8</xdr:col>
      <xdr:colOff>123825</xdr:colOff>
      <xdr:row>0</xdr:row>
      <xdr:rowOff>9525</xdr:rowOff>
    </xdr:from>
    <xdr:to>
      <xdr:col>9</xdr:col>
      <xdr:colOff>257175</xdr:colOff>
      <xdr:row>3</xdr:row>
      <xdr:rowOff>0</xdr:rowOff>
    </xdr:to>
    <xdr:pic>
      <xdr:nvPicPr>
        <xdr:cNvPr id="10" name="Picture 14"/>
        <xdr:cNvPicPr preferRelativeResize="1">
          <a:picLocks noChangeAspect="1"/>
        </xdr:cNvPicPr>
      </xdr:nvPicPr>
      <xdr:blipFill>
        <a:blip r:embed="rId1"/>
        <a:stretch>
          <a:fillRect/>
        </a:stretch>
      </xdr:blipFill>
      <xdr:spPr>
        <a:xfrm>
          <a:off x="3171825" y="9525"/>
          <a:ext cx="514350" cy="476250"/>
        </a:xfrm>
        <a:prstGeom prst="rect">
          <a:avLst/>
        </a:prstGeom>
        <a:noFill/>
        <a:ln w="9525" cmpd="sng">
          <a:noFill/>
        </a:ln>
      </xdr:spPr>
    </xdr:pic>
    <xdr:clientData/>
  </xdr:twoCellAnchor>
  <xdr:twoCellAnchor>
    <xdr:from>
      <xdr:col>8</xdr:col>
      <xdr:colOff>38100</xdr:colOff>
      <xdr:row>47</xdr:row>
      <xdr:rowOff>47625</xdr:rowOff>
    </xdr:from>
    <xdr:to>
      <xdr:col>8</xdr:col>
      <xdr:colOff>114300</xdr:colOff>
      <xdr:row>48</xdr:row>
      <xdr:rowOff>104775</xdr:rowOff>
    </xdr:to>
    <xdr:sp>
      <xdr:nvSpPr>
        <xdr:cNvPr id="11" name="AutoShape 20"/>
        <xdr:cNvSpPr>
          <a:spLocks/>
        </xdr:cNvSpPr>
      </xdr:nvSpPr>
      <xdr:spPr>
        <a:xfrm>
          <a:off x="3086100" y="7791450"/>
          <a:ext cx="85725" cy="200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9525</xdr:colOff>
      <xdr:row>43</xdr:row>
      <xdr:rowOff>66675</xdr:rowOff>
    </xdr:from>
    <xdr:to>
      <xdr:col>16</xdr:col>
      <xdr:colOff>276225</xdr:colOff>
      <xdr:row>44</xdr:row>
      <xdr:rowOff>9525</xdr:rowOff>
    </xdr:to>
    <xdr:sp>
      <xdr:nvSpPr>
        <xdr:cNvPr id="12" name="AutoShape 25"/>
        <xdr:cNvSpPr>
          <a:spLocks/>
        </xdr:cNvSpPr>
      </xdr:nvSpPr>
      <xdr:spPr>
        <a:xfrm>
          <a:off x="504825" y="7172325"/>
          <a:ext cx="5934075" cy="104775"/>
        </a:xfrm>
        <a:prstGeom prst="flowChartProcess">
          <a:avLst/>
        </a:prstGeom>
        <a:noFill/>
        <a:ln w="2857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342900</xdr:colOff>
      <xdr:row>37</xdr:row>
      <xdr:rowOff>76200</xdr:rowOff>
    </xdr:from>
    <xdr:to>
      <xdr:col>17</xdr:col>
      <xdr:colOff>371475</xdr:colOff>
      <xdr:row>43</xdr:row>
      <xdr:rowOff>152400</xdr:rowOff>
    </xdr:to>
    <xdr:sp>
      <xdr:nvSpPr>
        <xdr:cNvPr id="13" name="Line 26"/>
        <xdr:cNvSpPr>
          <a:spLocks/>
        </xdr:cNvSpPr>
      </xdr:nvSpPr>
      <xdr:spPr>
        <a:xfrm flipV="1">
          <a:off x="6505575" y="5924550"/>
          <a:ext cx="409575" cy="13335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342900</xdr:colOff>
      <xdr:row>37</xdr:row>
      <xdr:rowOff>76200</xdr:rowOff>
    </xdr:from>
    <xdr:to>
      <xdr:col>17</xdr:col>
      <xdr:colOff>371475</xdr:colOff>
      <xdr:row>37</xdr:row>
      <xdr:rowOff>76200</xdr:rowOff>
    </xdr:to>
    <xdr:sp>
      <xdr:nvSpPr>
        <xdr:cNvPr id="14" name="Line 27"/>
        <xdr:cNvSpPr>
          <a:spLocks/>
        </xdr:cNvSpPr>
      </xdr:nvSpPr>
      <xdr:spPr>
        <a:xfrm flipH="1">
          <a:off x="6505575" y="5924550"/>
          <a:ext cx="409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36</xdr:row>
      <xdr:rowOff>133350</xdr:rowOff>
    </xdr:from>
    <xdr:to>
      <xdr:col>16</xdr:col>
      <xdr:colOff>190500</xdr:colOff>
      <xdr:row>37</xdr:row>
      <xdr:rowOff>76200</xdr:rowOff>
    </xdr:to>
    <xdr:sp>
      <xdr:nvSpPr>
        <xdr:cNvPr id="15" name="Rectangle 28"/>
        <xdr:cNvSpPr>
          <a:spLocks/>
        </xdr:cNvSpPr>
      </xdr:nvSpPr>
      <xdr:spPr>
        <a:xfrm>
          <a:off x="800100" y="5819775"/>
          <a:ext cx="55530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36</xdr:row>
      <xdr:rowOff>104775</xdr:rowOff>
    </xdr:from>
    <xdr:to>
      <xdr:col>16</xdr:col>
      <xdr:colOff>190500</xdr:colOff>
      <xdr:row>36</xdr:row>
      <xdr:rowOff>133350</xdr:rowOff>
    </xdr:to>
    <xdr:sp>
      <xdr:nvSpPr>
        <xdr:cNvPr id="16" name="Rectangle 29"/>
        <xdr:cNvSpPr>
          <a:spLocks/>
        </xdr:cNvSpPr>
      </xdr:nvSpPr>
      <xdr:spPr>
        <a:xfrm>
          <a:off x="800100" y="5791200"/>
          <a:ext cx="5553075" cy="28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200025</xdr:colOff>
      <xdr:row>44</xdr:row>
      <xdr:rowOff>0</xdr:rowOff>
    </xdr:from>
    <xdr:to>
      <xdr:col>1</xdr:col>
      <xdr:colOff>238125</xdr:colOff>
      <xdr:row>44</xdr:row>
      <xdr:rowOff>0</xdr:rowOff>
    </xdr:to>
    <xdr:sp>
      <xdr:nvSpPr>
        <xdr:cNvPr id="17" name="Line 31"/>
        <xdr:cNvSpPr>
          <a:spLocks/>
        </xdr:cNvSpPr>
      </xdr:nvSpPr>
      <xdr:spPr>
        <a:xfrm flipH="1">
          <a:off x="200025" y="72675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200025</xdr:colOff>
      <xdr:row>40</xdr:row>
      <xdr:rowOff>104775</xdr:rowOff>
    </xdr:from>
    <xdr:to>
      <xdr:col>0</xdr:col>
      <xdr:colOff>200025</xdr:colOff>
      <xdr:row>43</xdr:row>
      <xdr:rowOff>152400</xdr:rowOff>
    </xdr:to>
    <xdr:sp>
      <xdr:nvSpPr>
        <xdr:cNvPr id="18" name="Line 32"/>
        <xdr:cNvSpPr>
          <a:spLocks/>
        </xdr:cNvSpPr>
      </xdr:nvSpPr>
      <xdr:spPr>
        <a:xfrm flipV="1">
          <a:off x="200025" y="6438900"/>
          <a:ext cx="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47625</xdr:colOff>
      <xdr:row>37</xdr:row>
      <xdr:rowOff>76200</xdr:rowOff>
    </xdr:from>
    <xdr:to>
      <xdr:col>0</xdr:col>
      <xdr:colOff>200025</xdr:colOff>
      <xdr:row>40</xdr:row>
      <xdr:rowOff>104775</xdr:rowOff>
    </xdr:to>
    <xdr:sp>
      <xdr:nvSpPr>
        <xdr:cNvPr id="19" name="Polygon 37"/>
        <xdr:cNvSpPr>
          <a:spLocks/>
        </xdr:cNvSpPr>
      </xdr:nvSpPr>
      <xdr:spPr>
        <a:xfrm>
          <a:off x="47625" y="5924550"/>
          <a:ext cx="142875" cy="514350"/>
        </a:xfrm>
        <a:custGeom>
          <a:pathLst>
            <a:path h="53" w="20">
              <a:moveTo>
                <a:pt x="2" y="0"/>
              </a:moveTo>
              <a:cubicBezTo>
                <a:pt x="0" y="9"/>
                <a:pt x="2" y="31"/>
                <a:pt x="8" y="39"/>
              </a:cubicBezTo>
              <a:cubicBezTo>
                <a:pt x="10" y="42"/>
                <a:pt x="13" y="46"/>
                <a:pt x="16" y="49"/>
              </a:cubicBezTo>
              <a:cubicBezTo>
                <a:pt x="17" y="50"/>
                <a:pt x="20" y="53"/>
                <a:pt x="20" y="5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76200</xdr:colOff>
      <xdr:row>37</xdr:row>
      <xdr:rowOff>76200</xdr:rowOff>
    </xdr:from>
    <xdr:to>
      <xdr:col>1</xdr:col>
      <xdr:colOff>228600</xdr:colOff>
      <xdr:row>37</xdr:row>
      <xdr:rowOff>76200</xdr:rowOff>
    </xdr:to>
    <xdr:sp>
      <xdr:nvSpPr>
        <xdr:cNvPr id="20" name="Line 38"/>
        <xdr:cNvSpPr>
          <a:spLocks/>
        </xdr:cNvSpPr>
      </xdr:nvSpPr>
      <xdr:spPr>
        <a:xfrm>
          <a:off x="76200" y="59245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419100</xdr:colOff>
      <xdr:row>36</xdr:row>
      <xdr:rowOff>104775</xdr:rowOff>
    </xdr:from>
    <xdr:to>
      <xdr:col>2</xdr:col>
      <xdr:colOff>0</xdr:colOff>
      <xdr:row>36</xdr:row>
      <xdr:rowOff>104775</xdr:rowOff>
    </xdr:to>
    <xdr:sp>
      <xdr:nvSpPr>
        <xdr:cNvPr id="21" name="Line 39"/>
        <xdr:cNvSpPr>
          <a:spLocks/>
        </xdr:cNvSpPr>
      </xdr:nvSpPr>
      <xdr:spPr>
        <a:xfrm flipH="1">
          <a:off x="419100" y="5791200"/>
          <a:ext cx="4667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457200</xdr:colOff>
      <xdr:row>36</xdr:row>
      <xdr:rowOff>104775</xdr:rowOff>
    </xdr:from>
    <xdr:to>
      <xdr:col>0</xdr:col>
      <xdr:colOff>457200</xdr:colOff>
      <xdr:row>44</xdr:row>
      <xdr:rowOff>0</xdr:rowOff>
    </xdr:to>
    <xdr:sp>
      <xdr:nvSpPr>
        <xdr:cNvPr id="22" name="Line 41"/>
        <xdr:cNvSpPr>
          <a:spLocks/>
        </xdr:cNvSpPr>
      </xdr:nvSpPr>
      <xdr:spPr>
        <a:xfrm>
          <a:off x="457200" y="5791200"/>
          <a:ext cx="0" cy="1476375"/>
        </a:xfrm>
        <a:prstGeom prst="line">
          <a:avLst/>
        </a:prstGeom>
        <a:noFill/>
        <a:ln w="6350" cmpd="sng">
          <a:solidFill>
            <a:srgbClr val="000000"/>
          </a:solidFill>
          <a:headEnd type="triangle"/>
          <a:tailEnd type="triangl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47625</xdr:colOff>
      <xdr:row>33</xdr:row>
      <xdr:rowOff>95250</xdr:rowOff>
    </xdr:from>
    <xdr:to>
      <xdr:col>10</xdr:col>
      <xdr:colOff>485775</xdr:colOff>
      <xdr:row>36</xdr:row>
      <xdr:rowOff>95250</xdr:rowOff>
    </xdr:to>
    <xdr:sp>
      <xdr:nvSpPr>
        <xdr:cNvPr id="23" name="Rectangle 44"/>
        <xdr:cNvSpPr>
          <a:spLocks/>
        </xdr:cNvSpPr>
      </xdr:nvSpPr>
      <xdr:spPr>
        <a:xfrm>
          <a:off x="3095625" y="5267325"/>
          <a:ext cx="1152525" cy="5143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65</xdr:row>
      <xdr:rowOff>123825</xdr:rowOff>
    </xdr:from>
    <xdr:to>
      <xdr:col>14</xdr:col>
      <xdr:colOff>314325</xdr:colOff>
      <xdr:row>65</xdr:row>
      <xdr:rowOff>123825</xdr:rowOff>
    </xdr:to>
    <xdr:sp>
      <xdr:nvSpPr>
        <xdr:cNvPr id="1" name="Line 2"/>
        <xdr:cNvSpPr>
          <a:spLocks/>
        </xdr:cNvSpPr>
      </xdr:nvSpPr>
      <xdr:spPr>
        <a:xfrm>
          <a:off x="5572125" y="9163050"/>
          <a:ext cx="76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14</xdr:col>
      <xdr:colOff>238125</xdr:colOff>
      <xdr:row>66</xdr:row>
      <xdr:rowOff>9525</xdr:rowOff>
    </xdr:from>
    <xdr:to>
      <xdr:col>14</xdr:col>
      <xdr:colOff>314325</xdr:colOff>
      <xdr:row>66</xdr:row>
      <xdr:rowOff>9525</xdr:rowOff>
    </xdr:to>
    <xdr:sp>
      <xdr:nvSpPr>
        <xdr:cNvPr id="2" name="Line 3"/>
        <xdr:cNvSpPr>
          <a:spLocks/>
        </xdr:cNvSpPr>
      </xdr:nvSpPr>
      <xdr:spPr>
        <a:xfrm>
          <a:off x="5572125" y="9191625"/>
          <a:ext cx="76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17</xdr:col>
      <xdr:colOff>190500</xdr:colOff>
      <xdr:row>0</xdr:row>
      <xdr:rowOff>19050</xdr:rowOff>
    </xdr:from>
    <xdr:ext cx="161925" cy="190500"/>
    <xdr:sp>
      <xdr:nvSpPr>
        <xdr:cNvPr id="3" name="TextBox 4"/>
        <xdr:cNvSpPr txBox="1">
          <a:spLocks noChangeArrowheads="1"/>
        </xdr:cNvSpPr>
      </xdr:nvSpPr>
      <xdr:spPr>
        <a:xfrm>
          <a:off x="6667500" y="19050"/>
          <a:ext cx="161925" cy="190500"/>
        </a:xfrm>
        <a:prstGeom prst="rect">
          <a:avLst/>
        </a:prstGeom>
        <a:noFill/>
        <a:ln w="9525" cmpd="sng">
          <a:noFill/>
        </a:ln>
      </xdr:spPr>
      <xdr:txBody>
        <a:bodyPr vertOverflow="clip" wrap="square">
          <a:spAutoFit/>
        </a:bodyPr>
        <a:p>
          <a:pPr algn="l">
            <a:defRPr/>
          </a:pPr>
          <a:r>
            <a:rPr lang="en-US" cap="none" sz="1000" b="0" i="0" u="none" baseline="0">
              <a:latin typeface="Arial Cyr"/>
              <a:ea typeface="Arial Cyr"/>
              <a:cs typeface="Arial Cyr"/>
            </a:rPr>
            <a:t>2</a:t>
          </a:r>
        </a:p>
      </xdr:txBody>
    </xdr:sp>
    <xdr:clientData/>
  </xdr:oneCellAnchor>
  <xdr:oneCellAnchor>
    <xdr:from>
      <xdr:col>9</xdr:col>
      <xdr:colOff>238125</xdr:colOff>
      <xdr:row>55</xdr:row>
      <xdr:rowOff>66675</xdr:rowOff>
    </xdr:from>
    <xdr:ext cx="228600" cy="209550"/>
    <xdr:sp>
      <xdr:nvSpPr>
        <xdr:cNvPr id="4" name="TextBox 5"/>
        <xdr:cNvSpPr txBox="1">
          <a:spLocks noChangeArrowheads="1"/>
        </xdr:cNvSpPr>
      </xdr:nvSpPr>
      <xdr:spPr>
        <a:xfrm>
          <a:off x="3667125" y="7686675"/>
          <a:ext cx="228600" cy="209550"/>
        </a:xfrm>
        <a:prstGeom prst="rect">
          <a:avLst/>
        </a:prstGeom>
        <a:noFill/>
        <a:ln w="9525" cmpd="sng">
          <a:noFill/>
        </a:ln>
      </xdr:spPr>
      <xdr:txBody>
        <a:bodyPr vertOverflow="clip" wrap="square">
          <a:spAutoFit/>
        </a:bodyPr>
        <a:p>
          <a:pPr algn="l">
            <a:defRPr/>
          </a:pPr>
          <a:r>
            <a:rPr lang="en-US" cap="none" sz="1000" b="0" i="0" u="none" baseline="0">
              <a:latin typeface="Arial Cyr"/>
              <a:ea typeface="Arial Cyr"/>
              <a:cs typeface="Arial Cyr"/>
            </a:rPr>
            <a:t>Z</a:t>
          </a:r>
          <a:r>
            <a:rPr lang="en-US" cap="none" sz="900" b="0" i="0" u="none" baseline="0">
              <a:latin typeface="Arial Cyr"/>
              <a:ea typeface="Arial Cyr"/>
              <a:cs typeface="Arial Cyr"/>
            </a:rPr>
            <a:t>g</a:t>
          </a:r>
        </a:p>
      </xdr:txBody>
    </xdr:sp>
    <xdr:clientData/>
  </xdr:oneCellAnchor>
  <xdr:oneCellAnchor>
    <xdr:from>
      <xdr:col>4</xdr:col>
      <xdr:colOff>333375</xdr:colOff>
      <xdr:row>65</xdr:row>
      <xdr:rowOff>47625</xdr:rowOff>
    </xdr:from>
    <xdr:ext cx="161925" cy="200025"/>
    <xdr:sp>
      <xdr:nvSpPr>
        <xdr:cNvPr id="5" name="TextBox 6"/>
        <xdr:cNvSpPr txBox="1">
          <a:spLocks noChangeArrowheads="1"/>
        </xdr:cNvSpPr>
      </xdr:nvSpPr>
      <xdr:spPr>
        <a:xfrm>
          <a:off x="1857375" y="9086850"/>
          <a:ext cx="161925" cy="200025"/>
        </a:xfrm>
        <a:prstGeom prst="rect">
          <a:avLst/>
        </a:prstGeom>
        <a:noFill/>
        <a:ln w="9525" cmpd="sng">
          <a:noFill/>
        </a:ln>
      </xdr:spPr>
      <xdr:txBody>
        <a:bodyPr vertOverflow="clip" wrap="square">
          <a:spAutoFit/>
        </a:bodyPr>
        <a:p>
          <a:pPr algn="l">
            <a:defRPr/>
          </a:pPr>
          <a:r>
            <a:rPr lang="en-US" cap="none" sz="1000" b="0" i="0" u="none" baseline="0">
              <a:latin typeface="Arial Cyr"/>
              <a:ea typeface="Arial Cyr"/>
              <a:cs typeface="Arial Cyr"/>
            </a:rPr>
            <a:t>h</a:t>
          </a:r>
        </a:p>
      </xdr:txBody>
    </xdr:sp>
    <xdr:clientData/>
  </xdr:oneCellAnchor>
  <xdr:oneCellAnchor>
    <xdr:from>
      <xdr:col>4</xdr:col>
      <xdr:colOff>85725</xdr:colOff>
      <xdr:row>62</xdr:row>
      <xdr:rowOff>28575</xdr:rowOff>
    </xdr:from>
    <xdr:ext cx="266700" cy="209550"/>
    <xdr:sp>
      <xdr:nvSpPr>
        <xdr:cNvPr id="6" name="TextBox 7"/>
        <xdr:cNvSpPr txBox="1">
          <a:spLocks noChangeArrowheads="1"/>
        </xdr:cNvSpPr>
      </xdr:nvSpPr>
      <xdr:spPr>
        <a:xfrm>
          <a:off x="1609725" y="8658225"/>
          <a:ext cx="266700" cy="209550"/>
        </a:xfrm>
        <a:prstGeom prst="rect">
          <a:avLst/>
        </a:prstGeom>
        <a:noFill/>
        <a:ln w="9525" cmpd="sng">
          <a:noFill/>
        </a:ln>
      </xdr:spPr>
      <xdr:txBody>
        <a:bodyPr vertOverflow="clip" wrap="square">
          <a:spAutoFit/>
        </a:bodyPr>
        <a:p>
          <a:pPr algn="l">
            <a:defRPr/>
          </a:pPr>
          <a:r>
            <a:rPr lang="en-US" cap="none" sz="1000" b="0" i="0" u="none" baseline="0">
              <a:latin typeface="Arial Cyr"/>
              <a:ea typeface="Arial Cyr"/>
              <a:cs typeface="Arial Cyr"/>
            </a:rPr>
            <a:t>Z</a:t>
          </a:r>
          <a:r>
            <a:rPr lang="en-US" cap="none" sz="900" b="0" i="0" u="none" baseline="0">
              <a:latin typeface="Arial Cyr"/>
              <a:ea typeface="Arial Cyr"/>
              <a:cs typeface="Arial Cyr"/>
            </a:rPr>
            <a:t>m</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190500</xdr:rowOff>
    </xdr:from>
    <xdr:to>
      <xdr:col>39</xdr:col>
      <xdr:colOff>171450</xdr:colOff>
      <xdr:row>43</xdr:row>
      <xdr:rowOff>161925</xdr:rowOff>
    </xdr:to>
    <xdr:graphicFrame>
      <xdr:nvGraphicFramePr>
        <xdr:cNvPr id="1" name="Chart 1"/>
        <xdr:cNvGraphicFramePr/>
      </xdr:nvGraphicFramePr>
      <xdr:xfrm>
        <a:off x="9525" y="3914775"/>
        <a:ext cx="7219950" cy="2943225"/>
      </xdr:xfrm>
      <a:graphic>
        <a:graphicData uri="http://schemas.openxmlformats.org/drawingml/2006/chart">
          <c:chart xmlns:c="http://schemas.openxmlformats.org/drawingml/2006/chart" r:id="rId1"/>
        </a:graphicData>
      </a:graphic>
    </xdr:graphicFrame>
    <xdr:clientData/>
  </xdr:twoCellAnchor>
  <xdr:oneCellAnchor>
    <xdr:from>
      <xdr:col>39</xdr:col>
      <xdr:colOff>38100</xdr:colOff>
      <xdr:row>0</xdr:row>
      <xdr:rowOff>28575</xdr:rowOff>
    </xdr:from>
    <xdr:ext cx="161925" cy="209550"/>
    <xdr:sp>
      <xdr:nvSpPr>
        <xdr:cNvPr id="2" name="TextBox 15"/>
        <xdr:cNvSpPr txBox="1">
          <a:spLocks noChangeArrowheads="1"/>
        </xdr:cNvSpPr>
      </xdr:nvSpPr>
      <xdr:spPr>
        <a:xfrm>
          <a:off x="7096125" y="28575"/>
          <a:ext cx="161925" cy="209550"/>
        </a:xfrm>
        <a:prstGeom prst="rect">
          <a:avLst/>
        </a:prstGeom>
        <a:noFill/>
        <a:ln w="9525" cmpd="sng">
          <a:noFill/>
        </a:ln>
      </xdr:spPr>
      <xdr:txBody>
        <a:bodyPr vertOverflow="clip" wrap="square">
          <a:spAutoFit/>
        </a:bodyPr>
        <a:p>
          <a:pPr algn="r">
            <a:defRPr/>
          </a:pPr>
          <a:r>
            <a:rPr lang="en-US" cap="none" sz="1000" b="0" i="0" u="none" baseline="0">
              <a:latin typeface="Arial Cyr"/>
              <a:ea typeface="Arial Cyr"/>
              <a:cs typeface="Arial Cyr"/>
            </a:rPr>
            <a:t>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0"/>
  <sheetViews>
    <sheetView workbookViewId="0" topLeftCell="A29">
      <selection activeCell="E21" sqref="E21"/>
    </sheetView>
  </sheetViews>
  <sheetFormatPr defaultColWidth="9.00390625" defaultRowHeight="12.75"/>
  <cols>
    <col min="1" max="12" width="8.625" style="0" customWidth="1"/>
  </cols>
  <sheetData>
    <row r="1" spans="1:10" ht="13.5">
      <c r="A1" s="81" t="s">
        <v>145</v>
      </c>
      <c r="B1" s="81"/>
      <c r="C1" s="81"/>
      <c r="D1" s="81"/>
      <c r="E1" s="81"/>
      <c r="F1" s="81"/>
      <c r="G1" s="81"/>
      <c r="H1" s="81"/>
      <c r="I1" s="81"/>
      <c r="J1" s="45"/>
    </row>
    <row r="2" spans="1:10" ht="12.75">
      <c r="A2" s="44"/>
      <c r="B2" s="44"/>
      <c r="C2" s="44"/>
      <c r="D2" s="44"/>
      <c r="E2" s="44"/>
      <c r="F2" s="44"/>
      <c r="G2" s="44"/>
      <c r="H2" s="44"/>
      <c r="I2" s="44"/>
      <c r="J2" s="45"/>
    </row>
    <row r="3" spans="1:10" ht="12.75">
      <c r="A3" s="82" t="s">
        <v>154</v>
      </c>
      <c r="B3" s="83"/>
      <c r="C3" s="83"/>
      <c r="D3" s="83"/>
      <c r="E3" s="83"/>
      <c r="F3" s="83"/>
      <c r="G3" s="83"/>
      <c r="H3" s="83"/>
      <c r="I3" s="84"/>
      <c r="J3" s="6"/>
    </row>
    <row r="4" spans="1:10" ht="12.75">
      <c r="A4" s="79" t="s">
        <v>146</v>
      </c>
      <c r="B4" s="79"/>
      <c r="C4" s="78" t="s">
        <v>216</v>
      </c>
      <c r="D4" s="78"/>
      <c r="E4" s="80" t="s">
        <v>157</v>
      </c>
      <c r="F4" s="80"/>
      <c r="G4" s="80"/>
      <c r="H4" s="80"/>
      <c r="I4" s="48" t="s">
        <v>159</v>
      </c>
      <c r="J4" s="46"/>
    </row>
    <row r="5" spans="1:10" ht="12.75">
      <c r="A5" s="79" t="s">
        <v>147</v>
      </c>
      <c r="B5" s="79"/>
      <c r="C5" s="78" t="s">
        <v>155</v>
      </c>
      <c r="D5" s="78"/>
      <c r="E5" s="80" t="s">
        <v>158</v>
      </c>
      <c r="F5" s="80"/>
      <c r="G5" s="80"/>
      <c r="H5" s="80"/>
      <c r="I5" s="49">
        <v>3.35</v>
      </c>
      <c r="J5" s="46"/>
    </row>
    <row r="6" spans="1:10" ht="12.75">
      <c r="A6" s="79" t="s">
        <v>148</v>
      </c>
      <c r="B6" s="79"/>
      <c r="C6" s="78" t="s">
        <v>156</v>
      </c>
      <c r="D6" s="78"/>
      <c r="E6" s="80" t="s">
        <v>160</v>
      </c>
      <c r="F6" s="80"/>
      <c r="G6" s="80"/>
      <c r="H6" s="80"/>
      <c r="I6" s="98">
        <v>0.65</v>
      </c>
      <c r="J6" s="46"/>
    </row>
    <row r="7" spans="1:10" ht="12.75">
      <c r="A7" s="79" t="s">
        <v>149</v>
      </c>
      <c r="B7" s="79"/>
      <c r="C7" s="78" t="s">
        <v>217</v>
      </c>
      <c r="D7" s="78"/>
      <c r="E7" s="80" t="s">
        <v>161</v>
      </c>
      <c r="F7" s="80"/>
      <c r="G7" s="80"/>
      <c r="H7" s="80"/>
      <c r="I7" s="49">
        <v>2301.83</v>
      </c>
      <c r="J7" s="46"/>
    </row>
    <row r="8" spans="1:10" ht="12.75">
      <c r="A8" s="79" t="s">
        <v>150</v>
      </c>
      <c r="B8" s="79"/>
      <c r="C8" s="78">
        <v>846035</v>
      </c>
      <c r="D8" s="78"/>
      <c r="E8" s="80" t="s">
        <v>162</v>
      </c>
      <c r="F8" s="80"/>
      <c r="G8" s="80"/>
      <c r="H8" s="80"/>
      <c r="I8" s="49">
        <f>0.88+5.4+0.4</f>
        <v>6.680000000000001</v>
      </c>
      <c r="J8" s="46"/>
    </row>
    <row r="9" spans="1:10" ht="12.75">
      <c r="A9" s="79" t="s">
        <v>151</v>
      </c>
      <c r="B9" s="79"/>
      <c r="C9" s="78" t="s">
        <v>218</v>
      </c>
      <c r="D9" s="78"/>
      <c r="E9" s="80" t="s">
        <v>163</v>
      </c>
      <c r="F9" s="80"/>
      <c r="G9" s="80"/>
      <c r="H9" s="80"/>
      <c r="I9" s="48">
        <v>2001</v>
      </c>
      <c r="J9" s="46"/>
    </row>
    <row r="10" spans="1:10" ht="15">
      <c r="A10" s="55"/>
      <c r="B10" s="55"/>
      <c r="C10" s="56"/>
      <c r="D10" s="56"/>
      <c r="E10" s="80" t="s">
        <v>199</v>
      </c>
      <c r="F10" s="80"/>
      <c r="G10" s="80"/>
      <c r="H10" s="87" t="s">
        <v>219</v>
      </c>
      <c r="I10" s="49">
        <v>6</v>
      </c>
      <c r="J10" s="46"/>
    </row>
    <row r="11" spans="3:10" ht="12.75">
      <c r="C11" s="57" t="s">
        <v>174</v>
      </c>
      <c r="D11" s="58" t="s">
        <v>175</v>
      </c>
      <c r="E11" s="86" t="s">
        <v>176</v>
      </c>
      <c r="I11" s="47"/>
      <c r="J11" s="6"/>
    </row>
    <row r="12" spans="1:10" ht="12.75">
      <c r="A12" s="53" t="s">
        <v>165</v>
      </c>
      <c r="B12" s="54"/>
      <c r="C12" s="51">
        <v>1.3</v>
      </c>
      <c r="D12" s="51">
        <v>6.25</v>
      </c>
      <c r="E12" s="52">
        <f>C12*D12</f>
        <v>8.125</v>
      </c>
      <c r="I12" s="47"/>
      <c r="J12" s="6"/>
    </row>
    <row r="13" spans="1:10" ht="12.75">
      <c r="A13" s="53" t="s">
        <v>166</v>
      </c>
      <c r="B13" s="54"/>
      <c r="C13" s="51">
        <v>993.7</v>
      </c>
      <c r="D13" s="51">
        <v>3.87</v>
      </c>
      <c r="E13" s="52">
        <f>C13*D13</f>
        <v>3845.619</v>
      </c>
      <c r="I13" s="47"/>
      <c r="J13" s="6"/>
    </row>
    <row r="14" ht="12.75">
      <c r="J14" s="6"/>
    </row>
    <row r="15" spans="1:10" ht="12.75">
      <c r="A15" s="85" t="s">
        <v>164</v>
      </c>
      <c r="B15" s="85"/>
      <c r="C15" s="85"/>
      <c r="D15" s="85"/>
      <c r="E15" s="85"/>
      <c r="F15" s="85"/>
      <c r="G15" s="85"/>
      <c r="H15" s="85"/>
      <c r="I15" s="85"/>
      <c r="J15" s="6"/>
    </row>
    <row r="16" ht="12.75">
      <c r="J16" s="6"/>
    </row>
    <row r="17" spans="1:7" ht="12.75">
      <c r="A17" s="53" t="s">
        <v>172</v>
      </c>
      <c r="B17" s="54"/>
      <c r="C17" s="59" t="s">
        <v>209</v>
      </c>
      <c r="D17" s="10"/>
      <c r="E17" s="54"/>
      <c r="G17" t="s">
        <v>194</v>
      </c>
    </row>
    <row r="18" spans="1:8" ht="12.75">
      <c r="A18" s="53" t="s">
        <v>152</v>
      </c>
      <c r="B18" s="54"/>
      <c r="C18" s="59" t="s">
        <v>220</v>
      </c>
      <c r="D18" s="10"/>
      <c r="E18" s="54"/>
      <c r="G18" s="69" t="s">
        <v>195</v>
      </c>
      <c r="H18" s="71">
        <v>2.63</v>
      </c>
    </row>
    <row r="19" spans="1:8" ht="12.75">
      <c r="A19" s="53" t="s">
        <v>153</v>
      </c>
      <c r="B19" s="54"/>
      <c r="C19" s="59" t="s">
        <v>221</v>
      </c>
      <c r="D19" s="10"/>
      <c r="E19" s="54"/>
      <c r="G19" s="69" t="s">
        <v>196</v>
      </c>
      <c r="H19" s="71">
        <v>2.675</v>
      </c>
    </row>
    <row r="20" spans="1:8" ht="12.75">
      <c r="A20" s="6"/>
      <c r="B20" s="6"/>
      <c r="C20" s="60"/>
      <c r="D20" s="6"/>
      <c r="E20" s="6"/>
      <c r="G20" s="69" t="s">
        <v>197</v>
      </c>
      <c r="H20" s="71">
        <v>2.72</v>
      </c>
    </row>
    <row r="21" spans="1:8" ht="12.75">
      <c r="A21" s="46" t="s">
        <v>183</v>
      </c>
      <c r="B21" s="6"/>
      <c r="C21" s="60"/>
      <c r="D21" s="63">
        <v>2.5</v>
      </c>
      <c r="E21" s="6"/>
      <c r="G21" s="70" t="s">
        <v>198</v>
      </c>
      <c r="H21" s="73">
        <f>(H18+H20)/2+2/3*(H19-((H18+H20)/2))</f>
        <v>2.675</v>
      </c>
    </row>
    <row r="22" spans="1:5" ht="12.75">
      <c r="A22" s="6"/>
      <c r="B22" s="6"/>
      <c r="C22" s="60"/>
      <c r="D22" s="6"/>
      <c r="E22" s="6"/>
    </row>
    <row r="23" spans="3:5" ht="12.75">
      <c r="C23" s="57" t="s">
        <v>178</v>
      </c>
      <c r="D23" s="57" t="s">
        <v>174</v>
      </c>
      <c r="E23" s="57" t="s">
        <v>177</v>
      </c>
    </row>
    <row r="24" spans="1:5" ht="12.75">
      <c r="A24" s="53" t="s">
        <v>179</v>
      </c>
      <c r="B24" s="54"/>
      <c r="C24" s="97">
        <f>H21</f>
        <v>2.675</v>
      </c>
      <c r="D24" s="61">
        <v>2086.12</v>
      </c>
      <c r="E24" s="61" t="s">
        <v>213</v>
      </c>
    </row>
    <row r="26" spans="1:2" ht="12.75">
      <c r="A26" s="62" t="s">
        <v>180</v>
      </c>
      <c r="B26" s="61">
        <v>251</v>
      </c>
    </row>
    <row r="28" spans="3:9" ht="12.75">
      <c r="C28" s="50">
        <v>10</v>
      </c>
      <c r="D28" s="50">
        <v>20</v>
      </c>
      <c r="E28" s="50">
        <v>30</v>
      </c>
      <c r="F28" s="50">
        <v>40</v>
      </c>
      <c r="G28" s="50">
        <v>50</v>
      </c>
      <c r="H28" s="50">
        <v>60</v>
      </c>
      <c r="I28" s="50">
        <v>70</v>
      </c>
    </row>
    <row r="29" spans="1:9" ht="12.75">
      <c r="A29" s="53" t="s">
        <v>181</v>
      </c>
      <c r="B29" s="54"/>
      <c r="C29" s="63">
        <v>0.99</v>
      </c>
      <c r="D29" s="63">
        <v>1.86</v>
      </c>
      <c r="E29" s="63">
        <v>2.57</v>
      </c>
      <c r="F29" s="63">
        <v>3.09</v>
      </c>
      <c r="G29" s="63">
        <v>3.36</v>
      </c>
      <c r="H29" s="63">
        <v>3.43</v>
      </c>
      <c r="I29" s="63">
        <v>3.35</v>
      </c>
    </row>
    <row r="31" spans="2:5" ht="12.75">
      <c r="B31" s="58" t="s">
        <v>173</v>
      </c>
      <c r="C31" s="57" t="s">
        <v>174</v>
      </c>
      <c r="D31" s="58" t="s">
        <v>175</v>
      </c>
      <c r="E31" s="58" t="s">
        <v>176</v>
      </c>
    </row>
    <row r="32" spans="1:5" ht="12.75">
      <c r="A32" t="s">
        <v>169</v>
      </c>
      <c r="B32" s="64">
        <f>958+866</f>
        <v>1824</v>
      </c>
      <c r="C32" s="64">
        <v>703.02</v>
      </c>
      <c r="D32" s="63">
        <v>3.45</v>
      </c>
      <c r="E32" s="76">
        <f>C32*D32</f>
        <v>2425.419</v>
      </c>
    </row>
    <row r="33" spans="1:5" ht="12.75">
      <c r="A33" t="s">
        <v>170</v>
      </c>
      <c r="B33" s="64">
        <f>456+228</f>
        <v>684</v>
      </c>
      <c r="C33" s="64">
        <v>350.9</v>
      </c>
      <c r="D33" s="75">
        <v>7.68</v>
      </c>
      <c r="E33" s="76">
        <f>C33*D33</f>
        <v>2694.912</v>
      </c>
    </row>
    <row r="34" spans="1:5" ht="12.75">
      <c r="A34" t="s">
        <v>182</v>
      </c>
      <c r="B34" s="74">
        <f>SUM(B32:B33)</f>
        <v>2508</v>
      </c>
      <c r="C34" s="74">
        <f>SUM(C32:C33)</f>
        <v>1053.92</v>
      </c>
      <c r="E34" s="76">
        <f>SUM(E32:E33)</f>
        <v>5120.331</v>
      </c>
    </row>
    <row r="36" spans="1:5" ht="12.75">
      <c r="A36" t="s">
        <v>185</v>
      </c>
      <c r="C36" s="64">
        <v>32.2</v>
      </c>
      <c r="D36" s="63">
        <v>3.2</v>
      </c>
      <c r="E36" s="76">
        <f>C36*D36</f>
        <v>103.04000000000002</v>
      </c>
    </row>
    <row r="37" spans="1:5" ht="12.75">
      <c r="A37" s="65" t="s">
        <v>184</v>
      </c>
      <c r="C37" s="64">
        <v>0</v>
      </c>
      <c r="D37" s="63">
        <v>0.5</v>
      </c>
      <c r="E37" s="76">
        <f>C37*D37</f>
        <v>0</v>
      </c>
    </row>
    <row r="38" spans="1:5" ht="12.75">
      <c r="A38" t="s">
        <v>186</v>
      </c>
      <c r="C38" s="64">
        <v>5</v>
      </c>
      <c r="D38" s="63">
        <v>0.05</v>
      </c>
      <c r="E38" s="76">
        <f>C38*D38</f>
        <v>0.25</v>
      </c>
    </row>
    <row r="39" spans="3:6" ht="12.75">
      <c r="C39" s="68">
        <f>D24-C12-C13-C34-C36-C37-C38</f>
        <v>-4.121147867408581E-13</v>
      </c>
      <c r="F39" s="72" t="str">
        <f>IF(D24&lt;&gt;C40,"Плохо! Надо проверить массу!!!","ОК! Расчет масс выполнен верно!")</f>
        <v>ОК! Расчет масс выполнен верно!</v>
      </c>
    </row>
    <row r="40" spans="2:5" ht="12.75">
      <c r="B40" s="77" t="s">
        <v>182</v>
      </c>
      <c r="C40" s="74">
        <f>C12+C13+C34+C36+C37+C38</f>
        <v>2086.12</v>
      </c>
      <c r="D40" s="6"/>
      <c r="E40" s="74">
        <f>E12+E13+E34+E36+E37+E38</f>
        <v>9077.365000000002</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105"/>
  <sheetViews>
    <sheetView zoomScaleSheetLayoutView="117" workbookViewId="0" topLeftCell="A54">
      <selection activeCell="E16" sqref="E16:J17"/>
    </sheetView>
  </sheetViews>
  <sheetFormatPr defaultColWidth="9.00390625" defaultRowHeight="12.75"/>
  <cols>
    <col min="1" max="1" width="6.50390625" style="0" customWidth="1"/>
    <col min="2" max="2" width="5.125" style="0" customWidth="1"/>
    <col min="3" max="3" width="3.125" style="0" customWidth="1"/>
    <col min="4" max="4" width="5.50390625" style="0" customWidth="1"/>
    <col min="5" max="6" width="5.00390625" style="0" customWidth="1"/>
    <col min="7" max="7" width="3.375" style="0" customWidth="1"/>
    <col min="8" max="8" width="6.375" style="0" customWidth="1"/>
    <col min="9" max="9" width="5.00390625" style="0" customWidth="1"/>
    <col min="10" max="10" width="4.375" style="0" customWidth="1"/>
    <col min="11" max="11" width="6.50390625" style="0" customWidth="1"/>
    <col min="12" max="20" width="5.00390625" style="0" customWidth="1"/>
  </cols>
  <sheetData>
    <row r="1" spans="1:18" ht="12.75" customHeight="1">
      <c r="A1" s="155" t="s">
        <v>1</v>
      </c>
      <c r="B1" s="156"/>
      <c r="C1" s="156"/>
      <c r="D1" s="156"/>
      <c r="E1" s="156"/>
      <c r="F1" s="156"/>
      <c r="G1" s="156"/>
      <c r="H1" s="156"/>
      <c r="K1" s="153" t="s">
        <v>0</v>
      </c>
      <c r="L1" s="154"/>
      <c r="M1" s="154"/>
      <c r="N1" s="154"/>
      <c r="O1" s="154"/>
      <c r="P1" s="154"/>
      <c r="Q1" s="154"/>
      <c r="R1" s="154"/>
    </row>
    <row r="2" spans="1:18" ht="12.75">
      <c r="A2" s="156"/>
      <c r="B2" s="156"/>
      <c r="C2" s="156"/>
      <c r="D2" s="156"/>
      <c r="E2" s="156"/>
      <c r="F2" s="156"/>
      <c r="G2" s="156"/>
      <c r="H2" s="156"/>
      <c r="K2" s="154"/>
      <c r="L2" s="154"/>
      <c r="M2" s="154"/>
      <c r="N2" s="154"/>
      <c r="O2" s="154"/>
      <c r="P2" s="154"/>
      <c r="Q2" s="154"/>
      <c r="R2" s="154"/>
    </row>
    <row r="3" spans="1:18" s="1" customFormat="1" ht="12.75">
      <c r="A3" s="156"/>
      <c r="B3" s="156"/>
      <c r="C3" s="156"/>
      <c r="D3" s="156"/>
      <c r="E3" s="156"/>
      <c r="F3" s="156"/>
      <c r="G3" s="156"/>
      <c r="H3" s="156"/>
      <c r="K3" s="154"/>
      <c r="L3" s="154"/>
      <c r="M3" s="154"/>
      <c r="N3" s="154"/>
      <c r="O3" s="154"/>
      <c r="P3" s="154"/>
      <c r="Q3" s="154"/>
      <c r="R3" s="154"/>
    </row>
    <row r="4" ht="10.5" customHeight="1"/>
    <row r="5" spans="1:18" ht="18.75" customHeight="1">
      <c r="A5" s="157" t="s">
        <v>2</v>
      </c>
      <c r="B5" s="157"/>
      <c r="C5" s="157"/>
      <c r="D5" s="157"/>
      <c r="E5" s="157"/>
      <c r="F5" s="157"/>
      <c r="G5" s="157"/>
      <c r="H5" s="157"/>
      <c r="I5" s="157"/>
      <c r="J5" s="157"/>
      <c r="K5" s="157"/>
      <c r="L5" s="157"/>
      <c r="M5" s="157"/>
      <c r="N5" s="157"/>
      <c r="O5" s="157"/>
      <c r="P5" s="157"/>
      <c r="Q5" s="157"/>
      <c r="R5" s="157"/>
    </row>
    <row r="6" spans="1:18" ht="12.75" customHeight="1">
      <c r="A6" s="158" t="s">
        <v>127</v>
      </c>
      <c r="B6" s="158"/>
      <c r="C6" s="158"/>
      <c r="D6" s="158"/>
      <c r="E6" s="158"/>
      <c r="F6" s="158"/>
      <c r="G6" s="158"/>
      <c r="H6" s="158"/>
      <c r="I6" s="158"/>
      <c r="J6" s="158"/>
      <c r="K6" s="158"/>
      <c r="L6" s="158"/>
      <c r="M6" s="158"/>
      <c r="N6" s="158"/>
      <c r="O6" s="158"/>
      <c r="P6" s="158"/>
      <c r="Q6" s="158"/>
      <c r="R6" s="158"/>
    </row>
    <row r="7" spans="1:18" ht="10.5" customHeight="1">
      <c r="A7" s="147" t="s">
        <v>3</v>
      </c>
      <c r="B7" s="147"/>
      <c r="C7" s="147"/>
      <c r="D7" s="147"/>
      <c r="E7" s="147"/>
      <c r="F7" s="147"/>
      <c r="G7" s="147"/>
      <c r="H7" s="147"/>
      <c r="I7" s="147"/>
      <c r="J7" s="147"/>
      <c r="K7" s="147"/>
      <c r="L7" s="147"/>
      <c r="M7" s="147"/>
      <c r="N7" s="147"/>
      <c r="O7" s="147"/>
      <c r="P7" s="147"/>
      <c r="Q7" s="147"/>
      <c r="R7" s="147"/>
    </row>
    <row r="8" spans="1:18" ht="10.5" customHeight="1">
      <c r="A8" s="107" t="s">
        <v>128</v>
      </c>
      <c r="B8" s="107"/>
      <c r="C8" s="107"/>
      <c r="D8" s="107"/>
      <c r="E8" s="107"/>
      <c r="F8" s="107"/>
      <c r="G8" s="107"/>
      <c r="H8" s="107"/>
      <c r="I8" s="107"/>
      <c r="J8" s="107"/>
      <c r="K8" s="107"/>
      <c r="L8" s="107"/>
      <c r="M8" s="107"/>
      <c r="N8" s="107"/>
      <c r="O8" s="107"/>
      <c r="P8" s="107"/>
      <c r="Q8" s="107"/>
      <c r="R8" s="107"/>
    </row>
    <row r="10" spans="1:5" ht="11.25" customHeight="1">
      <c r="A10" s="148" t="s">
        <v>4</v>
      </c>
      <c r="B10" s="149"/>
      <c r="C10" s="149"/>
      <c r="D10" s="149"/>
      <c r="E10" s="149"/>
    </row>
    <row r="11" spans="1:18" ht="10.5" customHeight="1">
      <c r="A11" s="141" t="s">
        <v>5</v>
      </c>
      <c r="B11" s="141"/>
      <c r="C11" s="141"/>
      <c r="D11" s="141"/>
      <c r="E11" s="141"/>
      <c r="F11" s="2"/>
      <c r="G11" s="2"/>
      <c r="H11" s="2"/>
      <c r="I11" s="2"/>
      <c r="J11" s="2"/>
      <c r="K11" s="2"/>
      <c r="L11" s="2"/>
      <c r="M11" s="2"/>
      <c r="N11" s="2"/>
      <c r="O11" s="2"/>
      <c r="P11" s="2"/>
      <c r="Q11" s="2"/>
      <c r="R11" s="2"/>
    </row>
    <row r="12" spans="1:18" ht="11.25" customHeight="1">
      <c r="A12" s="136" t="s">
        <v>6</v>
      </c>
      <c r="B12" s="142"/>
      <c r="C12" s="142"/>
      <c r="D12" s="142"/>
      <c r="E12" s="137" t="str">
        <f>'Исходные данные'!C4</f>
        <v>"СТК-1012"</v>
      </c>
      <c r="F12" s="137"/>
      <c r="G12" s="137"/>
      <c r="H12" s="137"/>
      <c r="I12" s="137"/>
      <c r="J12" s="138"/>
      <c r="K12" s="135" t="s">
        <v>8</v>
      </c>
      <c r="L12" s="136"/>
      <c r="M12" s="136"/>
      <c r="N12" s="137" t="str">
        <f>'Исходные данные'!C7</f>
        <v>КМ * Л4 II-СП</v>
      </c>
      <c r="O12" s="137"/>
      <c r="P12" s="137"/>
      <c r="Q12" s="137"/>
      <c r="R12" s="137"/>
    </row>
    <row r="13" spans="1:18" ht="10.5" customHeight="1">
      <c r="A13" s="134" t="s">
        <v>7</v>
      </c>
      <c r="B13" s="134"/>
      <c r="C13" s="134"/>
      <c r="D13" s="2"/>
      <c r="E13" s="139"/>
      <c r="F13" s="139"/>
      <c r="G13" s="139"/>
      <c r="H13" s="139"/>
      <c r="I13" s="139"/>
      <c r="J13" s="140"/>
      <c r="K13" s="133" t="s">
        <v>9</v>
      </c>
      <c r="L13" s="134"/>
      <c r="M13" s="134"/>
      <c r="N13" s="139"/>
      <c r="O13" s="139"/>
      <c r="P13" s="139"/>
      <c r="Q13" s="139"/>
      <c r="R13" s="139"/>
    </row>
    <row r="14" spans="1:18" ht="11.25" customHeight="1">
      <c r="A14" s="136" t="s">
        <v>10</v>
      </c>
      <c r="B14" s="136"/>
      <c r="C14" s="136"/>
      <c r="D14" s="136"/>
      <c r="E14" s="137" t="str">
        <f>'Исходные данные'!C5</f>
        <v>Санкт-Петербург</v>
      </c>
      <c r="F14" s="137"/>
      <c r="G14" s="137"/>
      <c r="H14" s="137"/>
      <c r="I14" s="137"/>
      <c r="J14" s="138"/>
      <c r="K14" s="8" t="s">
        <v>12</v>
      </c>
      <c r="L14" s="5"/>
      <c r="M14" s="5"/>
      <c r="N14" s="5"/>
      <c r="O14" s="118">
        <f>'Исходные данные'!C8</f>
        <v>846035</v>
      </c>
      <c r="P14" s="118"/>
      <c r="Q14" s="118"/>
      <c r="R14" s="118"/>
    </row>
    <row r="15" spans="1:18" ht="10.5" customHeight="1">
      <c r="A15" s="134" t="s">
        <v>11</v>
      </c>
      <c r="B15" s="134"/>
      <c r="C15" s="134"/>
      <c r="D15" s="134"/>
      <c r="E15" s="139"/>
      <c r="F15" s="139"/>
      <c r="G15" s="139"/>
      <c r="H15" s="139"/>
      <c r="I15" s="139"/>
      <c r="J15" s="140"/>
      <c r="K15" s="133" t="s">
        <v>13</v>
      </c>
      <c r="L15" s="134"/>
      <c r="M15" s="134"/>
      <c r="N15" s="2"/>
      <c r="O15" s="119"/>
      <c r="P15" s="119"/>
      <c r="Q15" s="119"/>
      <c r="R15" s="119"/>
    </row>
    <row r="16" spans="1:18" ht="11.25" customHeight="1">
      <c r="A16" s="136" t="s">
        <v>14</v>
      </c>
      <c r="B16" s="136"/>
      <c r="C16" s="136"/>
      <c r="E16" s="137" t="str">
        <f>'Исходные данные'!C6</f>
        <v>Россия</v>
      </c>
      <c r="F16" s="137"/>
      <c r="G16" s="137"/>
      <c r="H16" s="137"/>
      <c r="I16" s="137"/>
      <c r="J16" s="138"/>
      <c r="K16" s="135" t="s">
        <v>16</v>
      </c>
      <c r="L16" s="136"/>
      <c r="M16" s="136"/>
      <c r="N16" s="118" t="str">
        <f>'Исходные данные'!C9</f>
        <v>UBOC</v>
      </c>
      <c r="O16" s="118"/>
      <c r="P16" s="118"/>
      <c r="Q16" s="118"/>
      <c r="R16" s="118"/>
    </row>
    <row r="17" spans="1:18" ht="10.5" customHeight="1">
      <c r="A17" s="134" t="s">
        <v>15</v>
      </c>
      <c r="B17" s="134"/>
      <c r="C17" s="134"/>
      <c r="D17" s="2"/>
      <c r="E17" s="139"/>
      <c r="F17" s="139"/>
      <c r="G17" s="139"/>
      <c r="H17" s="139"/>
      <c r="I17" s="139"/>
      <c r="J17" s="140"/>
      <c r="K17" s="133" t="s">
        <v>17</v>
      </c>
      <c r="L17" s="134"/>
      <c r="M17" s="2"/>
      <c r="N17" s="119"/>
      <c r="O17" s="119"/>
      <c r="P17" s="119"/>
      <c r="Q17" s="119"/>
      <c r="R17" s="119"/>
    </row>
    <row r="18" spans="1:15" ht="12.75" customHeight="1">
      <c r="A18" s="136" t="s">
        <v>171</v>
      </c>
      <c r="B18" s="136"/>
      <c r="C18" s="136"/>
      <c r="D18" s="136"/>
      <c r="E18" s="118" t="str">
        <f>'Исходные данные'!C18</f>
        <v>Белый  Ручей</v>
      </c>
      <c r="F18" s="118"/>
      <c r="G18" s="118"/>
      <c r="H18" s="118"/>
      <c r="I18" s="118"/>
      <c r="J18" s="143"/>
      <c r="K18" s="135" t="s">
        <v>20</v>
      </c>
      <c r="L18" s="136"/>
      <c r="M18" s="136"/>
      <c r="N18" s="150"/>
      <c r="O18" s="150"/>
    </row>
    <row r="19" spans="1:15" ht="8.25" customHeight="1">
      <c r="A19" s="134" t="s">
        <v>19</v>
      </c>
      <c r="B19" s="134"/>
      <c r="C19" s="134"/>
      <c r="D19" s="134"/>
      <c r="E19" s="119"/>
      <c r="F19" s="119"/>
      <c r="G19" s="119"/>
      <c r="H19" s="119"/>
      <c r="I19" s="119"/>
      <c r="J19" s="144"/>
      <c r="K19" s="151" t="s">
        <v>21</v>
      </c>
      <c r="L19" s="152"/>
      <c r="M19" s="152"/>
      <c r="N19" s="6"/>
      <c r="O19" s="6"/>
    </row>
    <row r="20" spans="1:16" ht="14.25" customHeight="1">
      <c r="A20" s="4" t="s">
        <v>134</v>
      </c>
      <c r="E20" s="118" t="str">
        <f>'Исходные данные'!C19</f>
        <v>Лаппеннранта, Финляндия</v>
      </c>
      <c r="F20" s="118"/>
      <c r="G20" s="118"/>
      <c r="H20" s="118"/>
      <c r="I20" s="118"/>
      <c r="J20" s="143"/>
      <c r="K20" s="7"/>
      <c r="L20" s="6"/>
      <c r="M20" s="6"/>
      <c r="N20" s="277" t="s">
        <v>222</v>
      </c>
      <c r="O20" s="88">
        <f>'Исходные данные'!I10</f>
        <v>6</v>
      </c>
      <c r="P20" s="278" t="s">
        <v>200</v>
      </c>
    </row>
    <row r="21" spans="1:18" ht="10.5" customHeight="1">
      <c r="A21" s="134" t="s">
        <v>18</v>
      </c>
      <c r="B21" s="134"/>
      <c r="C21" s="134"/>
      <c r="D21" s="134"/>
      <c r="E21" s="119"/>
      <c r="F21" s="119"/>
      <c r="G21" s="119"/>
      <c r="H21" s="119"/>
      <c r="I21" s="119"/>
      <c r="J21" s="144"/>
      <c r="K21" s="3"/>
      <c r="L21" s="2"/>
      <c r="M21" s="2"/>
      <c r="N21" s="2"/>
      <c r="O21" s="2"/>
      <c r="P21" s="2"/>
      <c r="Q21" s="2"/>
      <c r="R21" s="2"/>
    </row>
    <row r="22" spans="1:13" ht="11.25" customHeight="1">
      <c r="A22" s="136" t="s">
        <v>91</v>
      </c>
      <c r="B22" s="136"/>
      <c r="C22" s="136"/>
      <c r="D22" s="136"/>
      <c r="E22" s="136"/>
      <c r="F22" s="136"/>
      <c r="G22" s="136"/>
      <c r="H22" s="136"/>
      <c r="I22" s="118" t="str">
        <f>'Исходные данные'!I4</f>
        <v>летняя</v>
      </c>
      <c r="J22" s="118"/>
      <c r="K22" s="118"/>
      <c r="L22" s="118"/>
      <c r="M22" s="118"/>
    </row>
    <row r="23" spans="1:18" ht="10.5" customHeight="1">
      <c r="A23" s="134" t="s">
        <v>92</v>
      </c>
      <c r="B23" s="134"/>
      <c r="C23" s="134"/>
      <c r="D23" s="134"/>
      <c r="E23" s="134"/>
      <c r="F23" s="2"/>
      <c r="G23" s="2"/>
      <c r="H23" s="2"/>
      <c r="I23" s="119"/>
      <c r="J23" s="119"/>
      <c r="K23" s="119"/>
      <c r="L23" s="119"/>
      <c r="M23" s="119"/>
      <c r="N23" s="2"/>
      <c r="O23" s="2"/>
      <c r="P23" s="2"/>
      <c r="Q23" s="2"/>
      <c r="R23" s="2"/>
    </row>
    <row r="24" spans="1:11" ht="11.25" customHeight="1">
      <c r="A24" s="4" t="s">
        <v>22</v>
      </c>
      <c r="F24" s="8" t="s">
        <v>24</v>
      </c>
      <c r="K24" s="8" t="s">
        <v>26</v>
      </c>
    </row>
    <row r="25" spans="1:18" ht="10.5" customHeight="1">
      <c r="A25" s="16" t="s">
        <v>23</v>
      </c>
      <c r="B25" s="2"/>
      <c r="C25" s="2"/>
      <c r="D25" s="2"/>
      <c r="E25" s="2"/>
      <c r="F25" s="15" t="s">
        <v>25</v>
      </c>
      <c r="G25" s="2"/>
      <c r="H25" s="2"/>
      <c r="I25" s="2"/>
      <c r="J25" s="2"/>
      <c r="K25" s="15" t="s">
        <v>27</v>
      </c>
      <c r="L25" s="2"/>
      <c r="M25" s="2"/>
      <c r="N25" s="2"/>
      <c r="O25" s="2"/>
      <c r="P25" s="2"/>
      <c r="Q25" s="2"/>
      <c r="R25" s="2"/>
    </row>
    <row r="26" spans="1:18" ht="11.25" customHeight="1">
      <c r="A26" s="145">
        <f>'Исходные данные'!I5</f>
        <v>3.35</v>
      </c>
      <c r="B26" s="114"/>
      <c r="C26" s="114"/>
      <c r="D26" s="114"/>
      <c r="E26" s="115"/>
      <c r="F26" s="125">
        <f>'Исходные данные'!I6</f>
        <v>0.65</v>
      </c>
      <c r="G26" s="114"/>
      <c r="H26" s="114"/>
      <c r="I26" s="114"/>
      <c r="J26" s="115"/>
      <c r="K26" s="122">
        <f>'Исходные данные'!I7</f>
        <v>2301.83</v>
      </c>
      <c r="L26" s="114"/>
      <c r="M26" s="114"/>
      <c r="N26" s="114"/>
      <c r="O26" s="114"/>
      <c r="P26" s="114"/>
      <c r="Q26" s="114"/>
      <c r="R26" s="114"/>
    </row>
    <row r="27" spans="1:18" ht="10.5" customHeight="1">
      <c r="A27" s="124"/>
      <c r="B27" s="124"/>
      <c r="C27" s="124"/>
      <c r="D27" s="124"/>
      <c r="E27" s="126"/>
      <c r="F27" s="123"/>
      <c r="G27" s="124"/>
      <c r="H27" s="124"/>
      <c r="I27" s="124"/>
      <c r="J27" s="126"/>
      <c r="K27" s="123"/>
      <c r="L27" s="124"/>
      <c r="M27" s="124"/>
      <c r="N27" s="124"/>
      <c r="O27" s="124"/>
      <c r="P27" s="124"/>
      <c r="Q27" s="124"/>
      <c r="R27" s="124"/>
    </row>
    <row r="28" ht="9" customHeight="1"/>
    <row r="29" spans="1:18" ht="35.25" customHeight="1">
      <c r="A29" s="128" t="s">
        <v>28</v>
      </c>
      <c r="B29" s="128"/>
      <c r="C29" s="128"/>
      <c r="D29" s="128"/>
      <c r="E29" s="128"/>
      <c r="F29" s="128"/>
      <c r="G29" s="128"/>
      <c r="H29" s="128"/>
      <c r="I29" s="128"/>
      <c r="J29" s="128"/>
      <c r="K29" s="128"/>
      <c r="L29" s="128"/>
      <c r="M29" s="128"/>
      <c r="N29" s="128"/>
      <c r="O29" s="128"/>
      <c r="P29" s="128"/>
      <c r="Q29" s="128"/>
      <c r="R29" s="128"/>
    </row>
    <row r="30" spans="1:18" ht="12.75" customHeight="1">
      <c r="A30" s="127" t="s">
        <v>114</v>
      </c>
      <c r="B30" s="127"/>
      <c r="C30" s="127"/>
      <c r="D30" s="127"/>
      <c r="E30" s="127"/>
      <c r="F30" s="127"/>
      <c r="G30" s="127"/>
      <c r="H30" s="127"/>
      <c r="I30" s="127"/>
      <c r="J30" s="127"/>
      <c r="K30" s="127"/>
      <c r="L30" s="127"/>
      <c r="M30" s="127"/>
      <c r="N30" s="127"/>
      <c r="O30" s="127"/>
      <c r="P30" s="127"/>
      <c r="Q30" s="127"/>
      <c r="R30" s="127"/>
    </row>
    <row r="31" spans="1:18" ht="12.75">
      <c r="A31" s="127"/>
      <c r="B31" s="127"/>
      <c r="C31" s="127"/>
      <c r="D31" s="127"/>
      <c r="E31" s="127"/>
      <c r="F31" s="127"/>
      <c r="G31" s="127"/>
      <c r="H31" s="127"/>
      <c r="I31" s="127"/>
      <c r="J31" s="127"/>
      <c r="K31" s="127"/>
      <c r="L31" s="127"/>
      <c r="M31" s="127"/>
      <c r="N31" s="127"/>
      <c r="O31" s="127"/>
      <c r="P31" s="127"/>
      <c r="Q31" s="127"/>
      <c r="R31" s="127"/>
    </row>
    <row r="32" spans="1:18" ht="12.75">
      <c r="A32" s="127"/>
      <c r="B32" s="127"/>
      <c r="C32" s="127"/>
      <c r="D32" s="127"/>
      <c r="E32" s="127"/>
      <c r="F32" s="127"/>
      <c r="G32" s="127"/>
      <c r="H32" s="127"/>
      <c r="I32" s="127"/>
      <c r="J32" s="127"/>
      <c r="K32" s="127"/>
      <c r="L32" s="127"/>
      <c r="M32" s="127"/>
      <c r="N32" s="127"/>
      <c r="O32" s="127"/>
      <c r="P32" s="127"/>
      <c r="Q32" s="127"/>
      <c r="R32" s="127"/>
    </row>
    <row r="34" spans="3:5" ht="12.75">
      <c r="C34" s="90" t="s">
        <v>206</v>
      </c>
      <c r="D34" s="95">
        <f>'Исходные данные'!C33</f>
        <v>350.9</v>
      </c>
      <c r="E34" s="77" t="s">
        <v>205</v>
      </c>
    </row>
    <row r="35" spans="3:5" ht="15">
      <c r="C35" s="90" t="s">
        <v>207</v>
      </c>
      <c r="D35" s="96">
        <f>'Исходные данные'!B33</f>
        <v>684</v>
      </c>
      <c r="E35" s="77" t="s">
        <v>208</v>
      </c>
    </row>
    <row r="40" ht="12.75">
      <c r="A40" s="93" t="s">
        <v>200</v>
      </c>
    </row>
    <row r="41" spans="1:12" ht="24">
      <c r="A41" s="91">
        <f>'Исходные данные'!I8</f>
        <v>6.680000000000001</v>
      </c>
      <c r="G41" s="90" t="s">
        <v>206</v>
      </c>
      <c r="H41" s="96">
        <f>'Исходные данные'!C32</f>
        <v>703.02</v>
      </c>
      <c r="I41" s="77" t="s">
        <v>205</v>
      </c>
      <c r="J41" s="90" t="s">
        <v>207</v>
      </c>
      <c r="K41" s="96">
        <f>'Исходные данные'!B32</f>
        <v>1824</v>
      </c>
      <c r="L41" s="77" t="s">
        <v>208</v>
      </c>
    </row>
    <row r="42" s="92" customFormat="1" ht="24">
      <c r="A42" s="94" t="s">
        <v>204</v>
      </c>
    </row>
    <row r="45" spans="1:18" ht="15">
      <c r="A45" s="90" t="s">
        <v>202</v>
      </c>
      <c r="B45" s="89">
        <f>'Исходные данные'!H20</f>
        <v>2.72</v>
      </c>
      <c r="C45" t="s">
        <v>200</v>
      </c>
      <c r="H45" s="90" t="s">
        <v>203</v>
      </c>
      <c r="I45" s="89">
        <f>'Исходные данные'!H19</f>
        <v>2.675</v>
      </c>
      <c r="J45" t="s">
        <v>200</v>
      </c>
      <c r="P45" s="90" t="s">
        <v>201</v>
      </c>
      <c r="Q45" s="89">
        <f>'Исходные данные'!H18</f>
        <v>2.63</v>
      </c>
      <c r="R45" s="38" t="s">
        <v>200</v>
      </c>
    </row>
    <row r="46" spans="1:18" ht="11.25" customHeight="1">
      <c r="A46" s="108" t="s">
        <v>131</v>
      </c>
      <c r="B46" s="108"/>
      <c r="C46" s="108"/>
      <c r="D46" s="108"/>
      <c r="E46" s="108"/>
      <c r="F46" s="108"/>
      <c r="G46" s="108"/>
      <c r="H46" s="108"/>
      <c r="I46" s="108"/>
      <c r="J46" s="2"/>
      <c r="K46" s="2"/>
      <c r="L46" s="2"/>
      <c r="M46" s="2"/>
      <c r="N46" s="2"/>
      <c r="O46" s="2"/>
      <c r="P46" s="2"/>
      <c r="Q46" s="2"/>
      <c r="R46" s="2"/>
    </row>
    <row r="47" spans="1:18" ht="11.25" customHeight="1">
      <c r="A47" s="9" t="s">
        <v>193</v>
      </c>
      <c r="B47" s="10"/>
      <c r="C47" s="10"/>
      <c r="D47" s="10"/>
      <c r="E47" s="10"/>
      <c r="F47" s="10"/>
      <c r="G47" s="10"/>
      <c r="H47" s="10"/>
      <c r="I47" s="146">
        <f>Лист2!J28</f>
        <v>1.3</v>
      </c>
      <c r="J47" s="146"/>
      <c r="K47" s="11" t="s">
        <v>32</v>
      </c>
      <c r="L47" s="10"/>
      <c r="M47" s="10"/>
      <c r="N47" s="10"/>
      <c r="O47" s="10"/>
      <c r="P47" s="10"/>
      <c r="Q47" s="109">
        <f>'Исходные данные'!C37</f>
        <v>0</v>
      </c>
      <c r="R47" s="109"/>
    </row>
    <row r="48" spans="1:18" ht="11.25" customHeight="1">
      <c r="A48" s="9" t="s">
        <v>29</v>
      </c>
      <c r="B48" s="10"/>
      <c r="C48" s="10"/>
      <c r="D48" s="10"/>
      <c r="E48" s="10"/>
      <c r="F48" s="10"/>
      <c r="G48" s="10"/>
      <c r="H48" s="10"/>
      <c r="I48" s="114">
        <f>'Исходные данные'!C36</f>
        <v>32.2</v>
      </c>
      <c r="J48" s="115"/>
      <c r="K48" s="11" t="s">
        <v>33</v>
      </c>
      <c r="L48" s="10"/>
      <c r="M48" s="10"/>
      <c r="N48" s="10"/>
      <c r="O48" s="10"/>
      <c r="P48" s="10"/>
      <c r="Q48" s="109">
        <f>'Исходные данные'!C34</f>
        <v>1053.92</v>
      </c>
      <c r="R48" s="109"/>
    </row>
    <row r="49" spans="1:18" ht="12" customHeight="1" thickBot="1">
      <c r="A49" s="112" t="s">
        <v>30</v>
      </c>
      <c r="B49" s="113"/>
      <c r="C49" s="113"/>
      <c r="D49" s="113"/>
      <c r="E49" s="113"/>
      <c r="F49" s="10"/>
      <c r="G49" s="10"/>
      <c r="H49" s="10"/>
      <c r="I49" s="116"/>
      <c r="J49" s="117"/>
      <c r="K49" s="121" t="s">
        <v>135</v>
      </c>
      <c r="L49" s="113"/>
      <c r="M49" s="113"/>
      <c r="N49" s="113"/>
      <c r="O49" s="113"/>
      <c r="P49" s="10"/>
      <c r="Q49" s="109">
        <f>'Исходные данные'!C38</f>
        <v>5</v>
      </c>
      <c r="R49" s="109"/>
    </row>
    <row r="50" spans="1:18" ht="13.5" customHeight="1" thickBot="1">
      <c r="A50" s="112" t="s">
        <v>31</v>
      </c>
      <c r="B50" s="113"/>
      <c r="C50" s="113"/>
      <c r="D50" s="113"/>
      <c r="E50" s="113"/>
      <c r="F50" s="113"/>
      <c r="G50" s="39" t="s">
        <v>138</v>
      </c>
      <c r="H50" s="10"/>
      <c r="I50" s="110">
        <f>'Исходные данные'!C24</f>
        <v>2.675</v>
      </c>
      <c r="J50" s="111"/>
      <c r="K50" s="120" t="s">
        <v>34</v>
      </c>
      <c r="L50" s="113"/>
      <c r="M50" s="113"/>
      <c r="N50" s="113"/>
      <c r="O50" s="113"/>
      <c r="P50" s="113"/>
      <c r="Q50" s="109">
        <f>'Исходные данные'!D24</f>
        <v>2086.12</v>
      </c>
      <c r="R50" s="109"/>
    </row>
    <row r="51" ht="11.25" customHeight="1">
      <c r="A51" s="4"/>
    </row>
    <row r="52" spans="1:18" s="12" customFormat="1" ht="19.5" customHeight="1">
      <c r="A52" s="104" t="s">
        <v>35</v>
      </c>
      <c r="B52" s="105"/>
      <c r="C52" s="105"/>
      <c r="D52" s="105"/>
      <c r="E52" s="105"/>
      <c r="F52" s="105"/>
      <c r="G52" s="105"/>
      <c r="H52" s="105"/>
      <c r="I52" s="105"/>
      <c r="J52" s="105"/>
      <c r="K52" s="105"/>
      <c r="L52" s="105"/>
      <c r="M52" s="105"/>
      <c r="N52" s="105"/>
      <c r="O52" s="105"/>
      <c r="P52" s="105"/>
      <c r="Q52" s="105"/>
      <c r="R52" s="105"/>
    </row>
    <row r="53" spans="1:18" ht="19.5" customHeight="1">
      <c r="A53" s="103" t="s">
        <v>133</v>
      </c>
      <c r="B53" s="102"/>
      <c r="C53" s="102"/>
      <c r="D53" s="102"/>
      <c r="E53" s="102"/>
      <c r="F53" s="102"/>
      <c r="G53" s="102"/>
      <c r="H53" s="102"/>
      <c r="I53" s="102"/>
      <c r="J53" s="102"/>
      <c r="K53" s="102"/>
      <c r="L53" s="102"/>
      <c r="M53" s="102"/>
      <c r="N53" s="102"/>
      <c r="O53" s="102"/>
      <c r="P53" s="102"/>
      <c r="Q53" s="102"/>
      <c r="R53" s="102"/>
    </row>
    <row r="54" ht="6.75" customHeight="1"/>
    <row r="55" spans="2:17" ht="17.25" customHeight="1">
      <c r="B55" s="129"/>
      <c r="C55" s="106"/>
      <c r="D55" s="106"/>
      <c r="E55" s="106"/>
      <c r="G55" s="107" t="s">
        <v>155</v>
      </c>
      <c r="H55" s="107"/>
      <c r="I55" s="107"/>
      <c r="J55" s="107"/>
      <c r="K55" s="107"/>
      <c r="L55" s="107"/>
      <c r="N55" s="106"/>
      <c r="O55" s="106"/>
      <c r="P55" s="106"/>
      <c r="Q55" s="106"/>
    </row>
    <row r="56" spans="1:18" ht="12.75" customHeight="1">
      <c r="A56" s="130" t="s">
        <v>37</v>
      </c>
      <c r="B56" s="130"/>
      <c r="C56" s="130"/>
      <c r="D56" s="130"/>
      <c r="E56" s="130"/>
      <c r="F56" s="130"/>
      <c r="G56" s="130" t="s">
        <v>39</v>
      </c>
      <c r="H56" s="130"/>
      <c r="I56" s="130"/>
      <c r="J56" s="130"/>
      <c r="K56" s="130"/>
      <c r="L56" s="130"/>
      <c r="M56" s="130" t="s">
        <v>40</v>
      </c>
      <c r="N56" s="130"/>
      <c r="O56" s="130"/>
      <c r="P56" s="130"/>
      <c r="Q56" s="130"/>
      <c r="R56" s="130"/>
    </row>
    <row r="57" spans="1:17" ht="17.25" customHeight="1">
      <c r="A57" s="132" t="s">
        <v>38</v>
      </c>
      <c r="B57" s="132"/>
      <c r="C57" s="132"/>
      <c r="D57" s="132"/>
      <c r="E57" s="132"/>
      <c r="F57" s="132"/>
      <c r="G57" s="106"/>
      <c r="H57" s="106"/>
      <c r="I57" s="106"/>
      <c r="J57" s="106"/>
      <c r="K57" s="106"/>
      <c r="L57" s="106"/>
      <c r="N57" s="106"/>
      <c r="O57" s="106"/>
      <c r="P57" s="106"/>
      <c r="Q57" s="106"/>
    </row>
    <row r="58" spans="7:18" ht="12.75">
      <c r="G58" s="130" t="s">
        <v>36</v>
      </c>
      <c r="H58" s="131"/>
      <c r="I58" s="131"/>
      <c r="J58" s="131"/>
      <c r="K58" s="131"/>
      <c r="L58" s="131"/>
      <c r="M58" s="130" t="s">
        <v>37</v>
      </c>
      <c r="N58" s="130"/>
      <c r="O58" s="130"/>
      <c r="P58" s="130"/>
      <c r="Q58" s="130"/>
      <c r="R58" s="130"/>
    </row>
    <row r="59" spans="1:18" ht="12.75">
      <c r="A59" s="6"/>
      <c r="B59" s="6"/>
      <c r="C59" s="6"/>
      <c r="D59" s="6"/>
      <c r="E59" s="6"/>
      <c r="F59" s="6"/>
      <c r="G59" s="6"/>
      <c r="H59" s="6"/>
      <c r="I59" s="6"/>
      <c r="J59" s="6"/>
      <c r="K59" s="6"/>
      <c r="L59" s="6"/>
      <c r="M59" s="6"/>
      <c r="N59" s="6"/>
      <c r="O59" s="6"/>
      <c r="P59" s="6"/>
      <c r="Q59" s="6"/>
      <c r="R59" s="6"/>
    </row>
    <row r="60" spans="1:18" ht="12.75">
      <c r="A60" s="6"/>
      <c r="B60" s="6"/>
      <c r="C60" s="6"/>
      <c r="D60" s="6"/>
      <c r="E60" s="6"/>
      <c r="F60" s="6"/>
      <c r="G60" s="6"/>
      <c r="H60" s="6"/>
      <c r="I60" s="6"/>
      <c r="J60" s="6"/>
      <c r="K60" s="6"/>
      <c r="L60" s="6"/>
      <c r="M60" s="6"/>
      <c r="N60" s="6"/>
      <c r="O60" s="6"/>
      <c r="P60" s="6"/>
      <c r="Q60" s="6"/>
      <c r="R60" s="6"/>
    </row>
    <row r="61" spans="1:18" ht="12.75">
      <c r="A61" s="6"/>
      <c r="B61" s="6"/>
      <c r="C61" s="6"/>
      <c r="D61" s="6"/>
      <c r="E61" s="6"/>
      <c r="F61" s="6"/>
      <c r="G61" s="6"/>
      <c r="H61" s="6"/>
      <c r="I61" s="6"/>
      <c r="J61" s="6"/>
      <c r="K61" s="6"/>
      <c r="L61" s="6"/>
      <c r="M61" s="6"/>
      <c r="N61" s="6"/>
      <c r="O61" s="6"/>
      <c r="P61" s="6"/>
      <c r="Q61" s="6"/>
      <c r="R61" s="6"/>
    </row>
    <row r="62" spans="1:18" ht="11.25" customHeight="1">
      <c r="A62" s="6"/>
      <c r="B62" s="6"/>
      <c r="C62" s="6"/>
      <c r="D62" s="6"/>
      <c r="E62" s="6"/>
      <c r="F62" s="6"/>
      <c r="G62" s="6"/>
      <c r="H62" s="6"/>
      <c r="I62" s="6"/>
      <c r="J62" s="6"/>
      <c r="K62" s="6"/>
      <c r="L62" s="6"/>
      <c r="M62" s="6"/>
      <c r="N62" s="6"/>
      <c r="O62" s="6"/>
      <c r="P62" s="6"/>
      <c r="Q62" s="6"/>
      <c r="R62" s="6"/>
    </row>
    <row r="63" spans="1:18" ht="11.25" customHeight="1">
      <c r="A63" s="6"/>
      <c r="B63" s="6"/>
      <c r="C63" s="6"/>
      <c r="D63" s="6"/>
      <c r="E63" s="6"/>
      <c r="F63" s="6"/>
      <c r="G63" s="6"/>
      <c r="H63" s="6"/>
      <c r="I63" s="6"/>
      <c r="J63" s="6"/>
      <c r="K63" s="6"/>
      <c r="L63" s="6"/>
      <c r="M63" s="6"/>
      <c r="N63" s="6"/>
      <c r="O63" s="6"/>
      <c r="P63" s="6"/>
      <c r="Q63" s="6"/>
      <c r="R63" s="6"/>
    </row>
    <row r="64" spans="1:18" ht="11.25" customHeight="1">
      <c r="A64" s="6"/>
      <c r="B64" s="6"/>
      <c r="C64" s="6"/>
      <c r="D64" s="6"/>
      <c r="E64" s="6"/>
      <c r="F64" s="6"/>
      <c r="G64" s="6"/>
      <c r="H64" s="6"/>
      <c r="I64" s="6"/>
      <c r="J64" s="6"/>
      <c r="K64" s="6"/>
      <c r="L64" s="6"/>
      <c r="M64" s="6"/>
      <c r="N64" s="6"/>
      <c r="O64" s="6"/>
      <c r="P64" s="6"/>
      <c r="Q64" s="6"/>
      <c r="R64" s="6"/>
    </row>
    <row r="65" spans="1:18" ht="11.25" customHeight="1">
      <c r="A65" s="6"/>
      <c r="B65" s="6"/>
      <c r="C65" s="6"/>
      <c r="D65" s="6"/>
      <c r="E65" s="6"/>
      <c r="F65" s="6"/>
      <c r="G65" s="6"/>
      <c r="H65" s="6"/>
      <c r="I65" s="6"/>
      <c r="J65" s="6"/>
      <c r="K65" s="6"/>
      <c r="L65" s="6"/>
      <c r="M65" s="6"/>
      <c r="N65" s="6"/>
      <c r="O65" s="6"/>
      <c r="P65" s="6"/>
      <c r="Q65" s="6"/>
      <c r="R65" s="6"/>
    </row>
    <row r="66" spans="1:18" ht="11.25" customHeight="1">
      <c r="A66" s="6"/>
      <c r="B66" s="6"/>
      <c r="C66" s="6"/>
      <c r="D66" s="6"/>
      <c r="E66" s="6"/>
      <c r="F66" s="6"/>
      <c r="G66" s="6"/>
      <c r="H66" s="6"/>
      <c r="I66" s="6"/>
      <c r="J66" s="6"/>
      <c r="K66" s="6"/>
      <c r="L66" s="6"/>
      <c r="M66" s="6"/>
      <c r="N66" s="6"/>
      <c r="O66" s="6"/>
      <c r="P66" s="6"/>
      <c r="Q66" s="6"/>
      <c r="R66" s="6"/>
    </row>
    <row r="67" spans="1:18" ht="11.25" customHeight="1">
      <c r="A67" s="6"/>
      <c r="B67" s="6"/>
      <c r="C67" s="6"/>
      <c r="D67" s="6"/>
      <c r="E67" s="6"/>
      <c r="F67" s="6"/>
      <c r="G67" s="6"/>
      <c r="H67" s="6"/>
      <c r="I67" s="6"/>
      <c r="J67" s="6"/>
      <c r="K67" s="6"/>
      <c r="L67" s="6"/>
      <c r="M67" s="6"/>
      <c r="N67" s="6"/>
      <c r="O67" s="6"/>
      <c r="P67" s="6"/>
      <c r="Q67" s="6"/>
      <c r="R67" s="6"/>
    </row>
    <row r="68" spans="1:18" ht="11.25" customHeight="1">
      <c r="A68" s="6"/>
      <c r="B68" s="6"/>
      <c r="C68" s="6"/>
      <c r="D68" s="6"/>
      <c r="E68" s="6"/>
      <c r="F68" s="6"/>
      <c r="G68" s="6"/>
      <c r="H68" s="6"/>
      <c r="I68" s="6"/>
      <c r="J68" s="6"/>
      <c r="K68" s="6"/>
      <c r="L68" s="6"/>
      <c r="M68" s="6"/>
      <c r="N68" s="6"/>
      <c r="O68" s="6"/>
      <c r="P68" s="6"/>
      <c r="Q68" s="6"/>
      <c r="R68" s="6"/>
    </row>
    <row r="69" spans="1:18" ht="11.25" customHeight="1">
      <c r="A69" s="6"/>
      <c r="B69" s="6"/>
      <c r="C69" s="6"/>
      <c r="D69" s="6"/>
      <c r="E69" s="6"/>
      <c r="F69" s="6"/>
      <c r="G69" s="6"/>
      <c r="H69" s="6"/>
      <c r="I69" s="6"/>
      <c r="J69" s="6"/>
      <c r="K69" s="6"/>
      <c r="L69" s="6"/>
      <c r="M69" s="6"/>
      <c r="N69" s="6"/>
      <c r="O69" s="6"/>
      <c r="P69" s="6"/>
      <c r="Q69" s="6"/>
      <c r="R69" s="6"/>
    </row>
    <row r="70" spans="1:18" ht="11.25" customHeight="1">
      <c r="A70" s="6"/>
      <c r="B70" s="6"/>
      <c r="C70" s="6"/>
      <c r="D70" s="6"/>
      <c r="E70" s="6"/>
      <c r="F70" s="6"/>
      <c r="G70" s="6"/>
      <c r="H70" s="6"/>
      <c r="I70" s="6"/>
      <c r="J70" s="6"/>
      <c r="K70" s="6"/>
      <c r="L70" s="6"/>
      <c r="M70" s="6"/>
      <c r="N70" s="6"/>
      <c r="O70" s="6"/>
      <c r="P70" s="6"/>
      <c r="Q70" s="6"/>
      <c r="R70" s="6"/>
    </row>
    <row r="71" spans="1:18" ht="11.25" customHeight="1">
      <c r="A71" s="6"/>
      <c r="B71" s="6"/>
      <c r="C71" s="6"/>
      <c r="D71" s="6"/>
      <c r="E71" s="6"/>
      <c r="F71" s="6"/>
      <c r="G71" s="6"/>
      <c r="H71" s="6"/>
      <c r="I71" s="6"/>
      <c r="J71" s="6"/>
      <c r="K71" s="6"/>
      <c r="L71" s="6"/>
      <c r="M71" s="6"/>
      <c r="N71" s="6"/>
      <c r="O71" s="6"/>
      <c r="P71" s="6"/>
      <c r="Q71" s="6"/>
      <c r="R71" s="6"/>
    </row>
    <row r="72" spans="1:18" ht="11.25" customHeight="1">
      <c r="A72" s="6"/>
      <c r="B72" s="6"/>
      <c r="C72" s="6"/>
      <c r="D72" s="6"/>
      <c r="E72" s="6"/>
      <c r="F72" s="6"/>
      <c r="G72" s="6"/>
      <c r="H72" s="6"/>
      <c r="I72" s="6"/>
      <c r="J72" s="6"/>
      <c r="K72" s="6"/>
      <c r="L72" s="6"/>
      <c r="M72" s="6"/>
      <c r="N72" s="6"/>
      <c r="O72" s="6"/>
      <c r="P72" s="6"/>
      <c r="Q72" s="6"/>
      <c r="R72" s="6"/>
    </row>
    <row r="73" spans="1:18" ht="11.25" customHeight="1">
      <c r="A73" s="6"/>
      <c r="B73" s="6"/>
      <c r="C73" s="6"/>
      <c r="D73" s="6"/>
      <c r="E73" s="6"/>
      <c r="F73" s="6"/>
      <c r="G73" s="6"/>
      <c r="H73" s="6"/>
      <c r="I73" s="6"/>
      <c r="J73" s="6"/>
      <c r="K73" s="6"/>
      <c r="L73" s="6"/>
      <c r="M73" s="6"/>
      <c r="N73" s="6"/>
      <c r="O73" s="6"/>
      <c r="P73" s="6"/>
      <c r="Q73" s="6"/>
      <c r="R73" s="6"/>
    </row>
    <row r="74" spans="1:18" ht="11.25" customHeight="1">
      <c r="A74" s="6"/>
      <c r="B74" s="6"/>
      <c r="C74" s="6"/>
      <c r="D74" s="6"/>
      <c r="E74" s="6"/>
      <c r="F74" s="6"/>
      <c r="G74" s="6"/>
      <c r="H74" s="6"/>
      <c r="I74" s="6"/>
      <c r="J74" s="6"/>
      <c r="K74" s="6"/>
      <c r="L74" s="6"/>
      <c r="M74" s="6"/>
      <c r="N74" s="6"/>
      <c r="O74" s="6"/>
      <c r="P74" s="6"/>
      <c r="Q74" s="6"/>
      <c r="R74" s="6"/>
    </row>
    <row r="75" spans="1:18" ht="11.25" customHeight="1">
      <c r="A75" s="6"/>
      <c r="B75" s="6"/>
      <c r="C75" s="6"/>
      <c r="D75" s="6"/>
      <c r="E75" s="6"/>
      <c r="F75" s="6"/>
      <c r="G75" s="6"/>
      <c r="H75" s="6"/>
      <c r="I75" s="6"/>
      <c r="J75" s="6"/>
      <c r="K75" s="6"/>
      <c r="L75" s="6"/>
      <c r="M75" s="6"/>
      <c r="N75" s="6"/>
      <c r="O75" s="6"/>
      <c r="P75" s="6"/>
      <c r="Q75" s="6"/>
      <c r="R75" s="6"/>
    </row>
    <row r="76" spans="1:18" ht="11.25" customHeight="1">
      <c r="A76" s="6"/>
      <c r="B76" s="6"/>
      <c r="C76" s="6"/>
      <c r="D76" s="6"/>
      <c r="E76" s="6"/>
      <c r="F76" s="6"/>
      <c r="G76" s="6"/>
      <c r="H76" s="6"/>
      <c r="I76" s="6"/>
      <c r="J76" s="6"/>
      <c r="K76" s="6"/>
      <c r="L76" s="6"/>
      <c r="M76" s="6"/>
      <c r="N76" s="6"/>
      <c r="O76" s="6"/>
      <c r="P76" s="6"/>
      <c r="Q76" s="6"/>
      <c r="R76" s="6"/>
    </row>
    <row r="77" spans="1:18" ht="11.25" customHeight="1">
      <c r="A77" s="6"/>
      <c r="B77" s="6"/>
      <c r="C77" s="6"/>
      <c r="D77" s="6"/>
      <c r="E77" s="6"/>
      <c r="F77" s="6"/>
      <c r="G77" s="6"/>
      <c r="H77" s="6"/>
      <c r="I77" s="6"/>
      <c r="J77" s="6"/>
      <c r="K77" s="6"/>
      <c r="L77" s="6"/>
      <c r="M77" s="6"/>
      <c r="N77" s="6"/>
      <c r="O77" s="6"/>
      <c r="P77" s="6"/>
      <c r="Q77" s="6"/>
      <c r="R77" s="6"/>
    </row>
    <row r="78" spans="1:18" ht="11.25" customHeight="1">
      <c r="A78" s="6"/>
      <c r="B78" s="6"/>
      <c r="C78" s="6"/>
      <c r="D78" s="6"/>
      <c r="E78" s="6"/>
      <c r="F78" s="6"/>
      <c r="G78" s="6"/>
      <c r="H78" s="6"/>
      <c r="I78" s="6"/>
      <c r="J78" s="6"/>
      <c r="K78" s="6"/>
      <c r="L78" s="6"/>
      <c r="M78" s="6"/>
      <c r="N78" s="6"/>
      <c r="O78" s="6"/>
      <c r="P78" s="6"/>
      <c r="Q78" s="6"/>
      <c r="R78" s="6"/>
    </row>
    <row r="79" spans="1:18" ht="11.25" customHeight="1">
      <c r="A79" s="6"/>
      <c r="B79" s="6"/>
      <c r="C79" s="6"/>
      <c r="D79" s="6"/>
      <c r="E79" s="6"/>
      <c r="F79" s="6"/>
      <c r="G79" s="6"/>
      <c r="H79" s="6"/>
      <c r="I79" s="6"/>
      <c r="J79" s="6"/>
      <c r="K79" s="6"/>
      <c r="L79" s="6"/>
      <c r="M79" s="6"/>
      <c r="N79" s="6"/>
      <c r="O79" s="6"/>
      <c r="P79" s="6"/>
      <c r="Q79" s="6"/>
      <c r="R79" s="6"/>
    </row>
    <row r="80" spans="1:18" ht="11.25" customHeight="1">
      <c r="A80" s="6"/>
      <c r="B80" s="6"/>
      <c r="C80" s="6"/>
      <c r="D80" s="6"/>
      <c r="E80" s="6"/>
      <c r="F80" s="6"/>
      <c r="G80" s="6"/>
      <c r="H80" s="6"/>
      <c r="I80" s="6"/>
      <c r="J80" s="6"/>
      <c r="K80" s="6"/>
      <c r="L80" s="6"/>
      <c r="M80" s="6"/>
      <c r="N80" s="6"/>
      <c r="O80" s="6"/>
      <c r="P80" s="6"/>
      <c r="Q80" s="6"/>
      <c r="R80" s="6"/>
    </row>
    <row r="81" spans="1:18" ht="11.25" customHeight="1">
      <c r="A81" s="6"/>
      <c r="B81" s="6"/>
      <c r="C81" s="6"/>
      <c r="D81" s="6"/>
      <c r="E81" s="6"/>
      <c r="F81" s="6"/>
      <c r="G81" s="6"/>
      <c r="H81" s="6"/>
      <c r="I81" s="6"/>
      <c r="J81" s="6"/>
      <c r="K81" s="6"/>
      <c r="L81" s="6"/>
      <c r="M81" s="6"/>
      <c r="N81" s="6"/>
      <c r="O81" s="6"/>
      <c r="P81" s="6"/>
      <c r="Q81" s="6"/>
      <c r="R81" s="6"/>
    </row>
    <row r="82" spans="1:18" ht="11.25" customHeight="1">
      <c r="A82" s="6"/>
      <c r="B82" s="6"/>
      <c r="C82" s="6"/>
      <c r="D82" s="6"/>
      <c r="E82" s="6"/>
      <c r="F82" s="6"/>
      <c r="G82" s="6"/>
      <c r="H82" s="6"/>
      <c r="I82" s="6"/>
      <c r="J82" s="6"/>
      <c r="K82" s="6"/>
      <c r="L82" s="6"/>
      <c r="M82" s="6"/>
      <c r="N82" s="6"/>
      <c r="O82" s="6"/>
      <c r="P82" s="6"/>
      <c r="Q82" s="6"/>
      <c r="R82" s="6"/>
    </row>
    <row r="83" spans="1:18" ht="11.25" customHeight="1">
      <c r="A83" s="6"/>
      <c r="B83" s="6"/>
      <c r="C83" s="6"/>
      <c r="D83" s="6"/>
      <c r="E83" s="6"/>
      <c r="F83" s="6"/>
      <c r="G83" s="6"/>
      <c r="H83" s="6"/>
      <c r="I83" s="6"/>
      <c r="J83" s="6"/>
      <c r="K83" s="6"/>
      <c r="L83" s="6"/>
      <c r="M83" s="6"/>
      <c r="N83" s="6"/>
      <c r="O83" s="6"/>
      <c r="P83" s="6"/>
      <c r="Q83" s="6"/>
      <c r="R83" s="6"/>
    </row>
    <row r="84" spans="1:18" ht="11.25" customHeight="1">
      <c r="A84" s="6"/>
      <c r="B84" s="6"/>
      <c r="C84" s="6"/>
      <c r="D84" s="6"/>
      <c r="E84" s="6"/>
      <c r="F84" s="6"/>
      <c r="G84" s="6"/>
      <c r="H84" s="6"/>
      <c r="I84" s="6"/>
      <c r="J84" s="6"/>
      <c r="K84" s="6"/>
      <c r="L84" s="6"/>
      <c r="M84" s="6"/>
      <c r="N84" s="6"/>
      <c r="O84" s="6"/>
      <c r="P84" s="6"/>
      <c r="Q84" s="6"/>
      <c r="R84" s="6"/>
    </row>
    <row r="85" spans="1:18" ht="11.25" customHeight="1">
      <c r="A85" s="6"/>
      <c r="B85" s="6"/>
      <c r="C85" s="6"/>
      <c r="D85" s="6"/>
      <c r="E85" s="6"/>
      <c r="F85" s="6"/>
      <c r="G85" s="6"/>
      <c r="H85" s="6"/>
      <c r="I85" s="6"/>
      <c r="J85" s="6"/>
      <c r="K85" s="6"/>
      <c r="L85" s="6"/>
      <c r="M85" s="6"/>
      <c r="N85" s="6"/>
      <c r="O85" s="6"/>
      <c r="P85" s="6"/>
      <c r="Q85" s="6"/>
      <c r="R85" s="6"/>
    </row>
    <row r="86" spans="1:18" ht="11.25" customHeight="1">
      <c r="A86" s="6"/>
      <c r="B86" s="6"/>
      <c r="C86" s="6"/>
      <c r="D86" s="6"/>
      <c r="E86" s="6"/>
      <c r="F86" s="6"/>
      <c r="G86" s="6"/>
      <c r="H86" s="6"/>
      <c r="I86" s="6"/>
      <c r="J86" s="6"/>
      <c r="K86" s="6"/>
      <c r="L86" s="6"/>
      <c r="M86" s="6"/>
      <c r="N86" s="6"/>
      <c r="O86" s="6"/>
      <c r="P86" s="6"/>
      <c r="Q86" s="6"/>
      <c r="R86" s="6"/>
    </row>
    <row r="87" spans="1:18" ht="11.25" customHeight="1">
      <c r="A87" s="6"/>
      <c r="B87" s="6"/>
      <c r="C87" s="6"/>
      <c r="D87" s="6"/>
      <c r="E87" s="6"/>
      <c r="F87" s="6"/>
      <c r="G87" s="6"/>
      <c r="H87" s="6"/>
      <c r="I87" s="6"/>
      <c r="J87" s="6"/>
      <c r="K87" s="6"/>
      <c r="L87" s="6"/>
      <c r="M87" s="6"/>
      <c r="N87" s="6"/>
      <c r="O87" s="6"/>
      <c r="P87" s="6"/>
      <c r="Q87" s="6"/>
      <c r="R87" s="6"/>
    </row>
    <row r="88" spans="1:18" ht="11.25" customHeight="1">
      <c r="A88" s="6"/>
      <c r="B88" s="6"/>
      <c r="C88" s="6"/>
      <c r="D88" s="6"/>
      <c r="E88" s="6"/>
      <c r="F88" s="6"/>
      <c r="G88" s="6"/>
      <c r="H88" s="6"/>
      <c r="I88" s="6"/>
      <c r="J88" s="6"/>
      <c r="K88" s="6"/>
      <c r="L88" s="6"/>
      <c r="M88" s="6"/>
      <c r="N88" s="6"/>
      <c r="O88" s="6"/>
      <c r="P88" s="6"/>
      <c r="Q88" s="6"/>
      <c r="R88" s="6"/>
    </row>
    <row r="89" spans="1:18" ht="11.25" customHeight="1">
      <c r="A89" s="6"/>
      <c r="B89" s="6"/>
      <c r="C89" s="6"/>
      <c r="D89" s="6"/>
      <c r="E89" s="6"/>
      <c r="F89" s="6"/>
      <c r="G89" s="6"/>
      <c r="H89" s="6"/>
      <c r="I89" s="6"/>
      <c r="J89" s="6"/>
      <c r="K89" s="6"/>
      <c r="L89" s="6"/>
      <c r="M89" s="6"/>
      <c r="N89" s="6"/>
      <c r="O89" s="6"/>
      <c r="P89" s="6"/>
      <c r="Q89" s="6"/>
      <c r="R89" s="6"/>
    </row>
    <row r="90" spans="1:18" ht="12.75">
      <c r="A90" s="6"/>
      <c r="B90" s="6"/>
      <c r="C90" s="6"/>
      <c r="D90" s="6"/>
      <c r="E90" s="6"/>
      <c r="F90" s="6"/>
      <c r="G90" s="6"/>
      <c r="H90" s="6"/>
      <c r="I90" s="6"/>
      <c r="J90" s="6"/>
      <c r="K90" s="6"/>
      <c r="L90" s="6"/>
      <c r="M90" s="6"/>
      <c r="N90" s="6"/>
      <c r="O90" s="6"/>
      <c r="P90" s="6"/>
      <c r="Q90" s="6"/>
      <c r="R90" s="6"/>
    </row>
    <row r="91" spans="1:18" ht="12.75">
      <c r="A91" s="6"/>
      <c r="B91" s="6"/>
      <c r="C91" s="6"/>
      <c r="D91" s="6"/>
      <c r="E91" s="6"/>
      <c r="F91" s="6"/>
      <c r="G91" s="6"/>
      <c r="H91" s="6"/>
      <c r="I91" s="6"/>
      <c r="J91" s="6"/>
      <c r="K91" s="6"/>
      <c r="L91" s="6"/>
      <c r="M91" s="6"/>
      <c r="N91" s="6"/>
      <c r="O91" s="6"/>
      <c r="P91" s="6"/>
      <c r="Q91" s="6"/>
      <c r="R91" s="6"/>
    </row>
    <row r="92" spans="1:18" ht="12.75">
      <c r="A92" s="6"/>
      <c r="B92" s="6"/>
      <c r="C92" s="6"/>
      <c r="D92" s="6"/>
      <c r="E92" s="6"/>
      <c r="F92" s="6"/>
      <c r="G92" s="6"/>
      <c r="H92" s="6"/>
      <c r="I92" s="6"/>
      <c r="J92" s="6"/>
      <c r="K92" s="6"/>
      <c r="L92" s="6"/>
      <c r="M92" s="6"/>
      <c r="N92" s="6"/>
      <c r="O92" s="6"/>
      <c r="P92" s="6"/>
      <c r="Q92" s="6"/>
      <c r="R92" s="6"/>
    </row>
    <row r="93" spans="1:18" ht="12.75">
      <c r="A93" s="6"/>
      <c r="B93" s="6"/>
      <c r="C93" s="6"/>
      <c r="D93" s="6"/>
      <c r="E93" s="6"/>
      <c r="F93" s="6"/>
      <c r="G93" s="6"/>
      <c r="H93" s="6"/>
      <c r="I93" s="6"/>
      <c r="J93" s="6"/>
      <c r="K93" s="6"/>
      <c r="L93" s="6"/>
      <c r="M93" s="6"/>
      <c r="N93" s="6"/>
      <c r="O93" s="6"/>
      <c r="P93" s="6"/>
      <c r="Q93" s="6"/>
      <c r="R93" s="6"/>
    </row>
    <row r="94" spans="1:18" ht="12.75">
      <c r="A94" s="6"/>
      <c r="B94" s="6"/>
      <c r="C94" s="6"/>
      <c r="D94" s="6"/>
      <c r="E94" s="6"/>
      <c r="F94" s="6"/>
      <c r="G94" s="6"/>
      <c r="H94" s="6"/>
      <c r="I94" s="6"/>
      <c r="J94" s="6"/>
      <c r="K94" s="6"/>
      <c r="L94" s="6"/>
      <c r="M94" s="6"/>
      <c r="N94" s="6"/>
      <c r="O94" s="6"/>
      <c r="P94" s="6"/>
      <c r="Q94" s="6"/>
      <c r="R94" s="6"/>
    </row>
    <row r="95" spans="1:18" ht="12.75">
      <c r="A95" s="6"/>
      <c r="B95" s="6"/>
      <c r="C95" s="6"/>
      <c r="D95" s="6"/>
      <c r="E95" s="6"/>
      <c r="F95" s="6"/>
      <c r="G95" s="6"/>
      <c r="H95" s="6"/>
      <c r="I95" s="6"/>
      <c r="J95" s="6"/>
      <c r="K95" s="6"/>
      <c r="L95" s="6"/>
      <c r="M95" s="6"/>
      <c r="N95" s="6"/>
      <c r="O95" s="6"/>
      <c r="P95" s="6"/>
      <c r="Q95" s="6"/>
      <c r="R95" s="6"/>
    </row>
    <row r="96" spans="1:18" ht="12.75">
      <c r="A96" s="6"/>
      <c r="B96" s="6"/>
      <c r="C96" s="6"/>
      <c r="D96" s="6"/>
      <c r="E96" s="6"/>
      <c r="F96" s="6"/>
      <c r="G96" s="6"/>
      <c r="H96" s="6"/>
      <c r="I96" s="6"/>
      <c r="J96" s="6"/>
      <c r="K96" s="6"/>
      <c r="L96" s="6"/>
      <c r="M96" s="6"/>
      <c r="N96" s="6"/>
      <c r="O96" s="6"/>
      <c r="P96" s="6"/>
      <c r="Q96" s="6"/>
      <c r="R96" s="6"/>
    </row>
    <row r="97" spans="1:18" ht="12.75">
      <c r="A97" s="6"/>
      <c r="B97" s="6"/>
      <c r="C97" s="6"/>
      <c r="D97" s="6"/>
      <c r="E97" s="6"/>
      <c r="F97" s="6"/>
      <c r="G97" s="6"/>
      <c r="H97" s="6"/>
      <c r="I97" s="6"/>
      <c r="J97" s="6"/>
      <c r="K97" s="6"/>
      <c r="L97" s="6"/>
      <c r="M97" s="6"/>
      <c r="N97" s="6"/>
      <c r="O97" s="6"/>
      <c r="P97" s="6"/>
      <c r="Q97" s="6"/>
      <c r="R97" s="6"/>
    </row>
    <row r="98" spans="1:18" ht="12.75">
      <c r="A98" s="6"/>
      <c r="B98" s="6"/>
      <c r="C98" s="6"/>
      <c r="D98" s="6"/>
      <c r="E98" s="6"/>
      <c r="F98" s="6"/>
      <c r="G98" s="6"/>
      <c r="H98" s="6"/>
      <c r="I98" s="6"/>
      <c r="J98" s="6"/>
      <c r="K98" s="6"/>
      <c r="L98" s="6"/>
      <c r="M98" s="6"/>
      <c r="N98" s="6"/>
      <c r="O98" s="6"/>
      <c r="P98" s="6"/>
      <c r="Q98" s="6"/>
      <c r="R98" s="6"/>
    </row>
    <row r="99" spans="1:18" ht="12.75">
      <c r="A99" s="6"/>
      <c r="B99" s="6"/>
      <c r="C99" s="6"/>
      <c r="D99" s="6"/>
      <c r="E99" s="6"/>
      <c r="F99" s="6"/>
      <c r="G99" s="6"/>
      <c r="H99" s="6"/>
      <c r="I99" s="6"/>
      <c r="J99" s="6"/>
      <c r="K99" s="6"/>
      <c r="L99" s="6"/>
      <c r="M99" s="6"/>
      <c r="N99" s="6"/>
      <c r="O99" s="6"/>
      <c r="P99" s="6"/>
      <c r="Q99" s="6"/>
      <c r="R99" s="6"/>
    </row>
    <row r="100" spans="1:18" ht="12.75">
      <c r="A100" s="6"/>
      <c r="B100" s="6"/>
      <c r="C100" s="6"/>
      <c r="D100" s="6"/>
      <c r="E100" s="6"/>
      <c r="F100" s="6"/>
      <c r="G100" s="6"/>
      <c r="H100" s="6"/>
      <c r="I100" s="6"/>
      <c r="J100" s="6"/>
      <c r="K100" s="6"/>
      <c r="L100" s="6"/>
      <c r="M100" s="6"/>
      <c r="N100" s="6"/>
      <c r="O100" s="6"/>
      <c r="P100" s="6"/>
      <c r="Q100" s="6"/>
      <c r="R100" s="6"/>
    </row>
    <row r="101" spans="1:18" ht="12.75">
      <c r="A101" s="6"/>
      <c r="B101" s="6"/>
      <c r="C101" s="6"/>
      <c r="D101" s="6"/>
      <c r="E101" s="6"/>
      <c r="F101" s="6"/>
      <c r="G101" s="6"/>
      <c r="H101" s="6"/>
      <c r="I101" s="6"/>
      <c r="J101" s="6"/>
      <c r="K101" s="6"/>
      <c r="L101" s="6"/>
      <c r="M101" s="6"/>
      <c r="N101" s="6"/>
      <c r="O101" s="6"/>
      <c r="P101" s="6"/>
      <c r="Q101" s="6"/>
      <c r="R101" s="6"/>
    </row>
    <row r="102" spans="1:18" ht="12.75">
      <c r="A102" s="6"/>
      <c r="B102" s="6"/>
      <c r="C102" s="6"/>
      <c r="D102" s="6"/>
      <c r="E102" s="6"/>
      <c r="F102" s="6"/>
      <c r="G102" s="6"/>
      <c r="H102" s="6"/>
      <c r="I102" s="6"/>
      <c r="J102" s="6"/>
      <c r="K102" s="6"/>
      <c r="L102" s="6"/>
      <c r="M102" s="6"/>
      <c r="N102" s="6"/>
      <c r="O102" s="6"/>
      <c r="P102" s="6"/>
      <c r="Q102" s="6"/>
      <c r="R102" s="6"/>
    </row>
    <row r="103" spans="1:18" ht="12.75">
      <c r="A103" s="6"/>
      <c r="B103" s="6"/>
      <c r="C103" s="6"/>
      <c r="D103" s="6"/>
      <c r="E103" s="6"/>
      <c r="F103" s="6"/>
      <c r="G103" s="6"/>
      <c r="H103" s="6"/>
      <c r="I103" s="6"/>
      <c r="J103" s="6"/>
      <c r="K103" s="6"/>
      <c r="L103" s="6"/>
      <c r="M103" s="6"/>
      <c r="N103" s="6"/>
      <c r="O103" s="6"/>
      <c r="P103" s="6"/>
      <c r="Q103" s="6"/>
      <c r="R103" s="6"/>
    </row>
    <row r="104" spans="1:18" ht="12.75">
      <c r="A104" s="6"/>
      <c r="B104" s="6"/>
      <c r="C104" s="6"/>
      <c r="D104" s="6"/>
      <c r="E104" s="6"/>
      <c r="F104" s="6"/>
      <c r="G104" s="6"/>
      <c r="H104" s="6"/>
      <c r="I104" s="6"/>
      <c r="J104" s="6"/>
      <c r="K104" s="6"/>
      <c r="L104" s="6"/>
      <c r="M104" s="6"/>
      <c r="N104" s="6"/>
      <c r="O104" s="6"/>
      <c r="P104" s="6"/>
      <c r="Q104" s="6"/>
      <c r="R104" s="6"/>
    </row>
    <row r="105" spans="1:18" ht="12.75">
      <c r="A105" s="6"/>
      <c r="B105" s="6"/>
      <c r="C105" s="6"/>
      <c r="D105" s="6"/>
      <c r="E105" s="6"/>
      <c r="F105" s="6"/>
      <c r="G105" s="6"/>
      <c r="H105" s="6"/>
      <c r="I105" s="6"/>
      <c r="J105" s="6"/>
      <c r="K105" s="6"/>
      <c r="L105" s="6"/>
      <c r="M105" s="6"/>
      <c r="N105" s="6"/>
      <c r="O105" s="6"/>
      <c r="P105" s="6"/>
      <c r="Q105" s="6"/>
      <c r="R105" s="6"/>
    </row>
  </sheetData>
  <mergeCells count="65">
    <mergeCell ref="K1:R3"/>
    <mergeCell ref="A1:H3"/>
    <mergeCell ref="A5:R5"/>
    <mergeCell ref="A6:R6"/>
    <mergeCell ref="A26:E27"/>
    <mergeCell ref="I47:J47"/>
    <mergeCell ref="A50:F50"/>
    <mergeCell ref="A7:R7"/>
    <mergeCell ref="A8:R8"/>
    <mergeCell ref="A10:E10"/>
    <mergeCell ref="K18:O18"/>
    <mergeCell ref="K19:M19"/>
    <mergeCell ref="A18:D18"/>
    <mergeCell ref="A19:D19"/>
    <mergeCell ref="A23:E23"/>
    <mergeCell ref="A11:E11"/>
    <mergeCell ref="A12:D12"/>
    <mergeCell ref="A14:D14"/>
    <mergeCell ref="A15:D15"/>
    <mergeCell ref="A21:D21"/>
    <mergeCell ref="A22:H22"/>
    <mergeCell ref="E18:J19"/>
    <mergeCell ref="E20:J21"/>
    <mergeCell ref="N12:R13"/>
    <mergeCell ref="A13:C13"/>
    <mergeCell ref="K12:M12"/>
    <mergeCell ref="K13:M13"/>
    <mergeCell ref="E12:J13"/>
    <mergeCell ref="K15:M15"/>
    <mergeCell ref="K17:L17"/>
    <mergeCell ref="K16:M16"/>
    <mergeCell ref="A16:C16"/>
    <mergeCell ref="A17:C17"/>
    <mergeCell ref="E14:J15"/>
    <mergeCell ref="E16:J17"/>
    <mergeCell ref="G58:L58"/>
    <mergeCell ref="M58:R58"/>
    <mergeCell ref="A56:F56"/>
    <mergeCell ref="G56:L56"/>
    <mergeCell ref="M56:R56"/>
    <mergeCell ref="A57:F57"/>
    <mergeCell ref="G57:L57"/>
    <mergeCell ref="N55:Q55"/>
    <mergeCell ref="N57:Q57"/>
    <mergeCell ref="G55:L55"/>
    <mergeCell ref="A52:R52"/>
    <mergeCell ref="A53:R53"/>
    <mergeCell ref="B55:E55"/>
    <mergeCell ref="O14:R15"/>
    <mergeCell ref="N16:R17"/>
    <mergeCell ref="K50:P50"/>
    <mergeCell ref="K49:O49"/>
    <mergeCell ref="K26:R27"/>
    <mergeCell ref="I22:M23"/>
    <mergeCell ref="Q47:R47"/>
    <mergeCell ref="F26:J27"/>
    <mergeCell ref="A30:R32"/>
    <mergeCell ref="A29:R29"/>
    <mergeCell ref="A46:I46"/>
    <mergeCell ref="Q50:R50"/>
    <mergeCell ref="I50:J50"/>
    <mergeCell ref="Q48:R48"/>
    <mergeCell ref="Q49:R49"/>
    <mergeCell ref="A49:E49"/>
    <mergeCell ref="I48:J49"/>
  </mergeCells>
  <printOptions horizontalCentered="1"/>
  <pageMargins left="0.7874015748031497" right="0.3937007874015748" top="0.7086614173228347" bottom="0.7086614173228347" header="0.5118110236220472" footer="0.5118110236220472"/>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67"/>
  <sheetViews>
    <sheetView workbookViewId="0" topLeftCell="B50">
      <selection activeCell="P68" sqref="P68"/>
    </sheetView>
  </sheetViews>
  <sheetFormatPr defaultColWidth="9.00390625" defaultRowHeight="12.75"/>
  <cols>
    <col min="1" max="18" width="5.00390625" style="0" customWidth="1"/>
  </cols>
  <sheetData>
    <row r="1" spans="1:18" ht="12.75">
      <c r="A1" s="211" t="s">
        <v>41</v>
      </c>
      <c r="B1" s="211"/>
      <c r="C1" s="211"/>
      <c r="D1" s="211"/>
      <c r="E1" s="211"/>
      <c r="F1" s="211"/>
      <c r="G1" s="211"/>
      <c r="H1" s="211"/>
      <c r="I1" s="211"/>
      <c r="J1" s="211"/>
      <c r="K1" s="211"/>
      <c r="L1" s="211"/>
      <c r="M1" s="211"/>
      <c r="N1" s="211"/>
      <c r="O1" s="211"/>
      <c r="P1" s="211"/>
      <c r="Q1" s="211"/>
      <c r="R1" s="211"/>
    </row>
    <row r="2" spans="1:18" ht="12.75">
      <c r="A2" s="212" t="s">
        <v>42</v>
      </c>
      <c r="B2" s="212"/>
      <c r="C2" s="212"/>
      <c r="D2" s="212"/>
      <c r="E2" s="212"/>
      <c r="F2" s="212"/>
      <c r="G2" s="212"/>
      <c r="H2" s="212"/>
      <c r="I2" s="212"/>
      <c r="J2" s="212"/>
      <c r="K2" s="212"/>
      <c r="L2" s="212"/>
      <c r="M2" s="212"/>
      <c r="N2" s="212"/>
      <c r="O2" s="212"/>
      <c r="P2" s="212"/>
      <c r="Q2" s="212"/>
      <c r="R2" s="212"/>
    </row>
    <row r="3" ht="8.25" customHeight="1"/>
    <row r="4" spans="1:18" ht="11.25" customHeight="1">
      <c r="A4" s="4" t="s">
        <v>43</v>
      </c>
      <c r="C4" s="228" t="str">
        <f>'Исходные данные'!C17</f>
        <v>пиловочник хвойный</v>
      </c>
      <c r="D4" s="228"/>
      <c r="E4" s="228"/>
      <c r="F4" s="228"/>
      <c r="G4" s="165" t="s">
        <v>45</v>
      </c>
      <c r="H4" s="165"/>
      <c r="I4" s="165"/>
      <c r="J4" s="214"/>
      <c r="K4" s="214"/>
      <c r="L4" s="214"/>
      <c r="M4" s="165" t="s">
        <v>47</v>
      </c>
      <c r="N4" s="165"/>
      <c r="O4" s="165"/>
      <c r="P4" s="213">
        <f>'Исходные данные'!I9/'Исходные данные'!C32</f>
        <v>2.8462917128957925</v>
      </c>
      <c r="Q4" s="213"/>
      <c r="R4" s="213"/>
    </row>
    <row r="5" spans="1:18" ht="10.5" customHeight="1">
      <c r="A5" s="13" t="s">
        <v>44</v>
      </c>
      <c r="C5" s="229"/>
      <c r="D5" s="229"/>
      <c r="E5" s="229"/>
      <c r="F5" s="229"/>
      <c r="G5" s="166" t="s">
        <v>46</v>
      </c>
      <c r="H5" s="166"/>
      <c r="I5" s="166"/>
      <c r="J5" s="215"/>
      <c r="K5" s="215"/>
      <c r="L5" s="215"/>
      <c r="M5" s="166" t="s">
        <v>48</v>
      </c>
      <c r="N5" s="166"/>
      <c r="O5" s="166"/>
      <c r="P5" s="163"/>
      <c r="Q5" s="163"/>
      <c r="R5" s="163"/>
    </row>
    <row r="7" spans="1:18" ht="11.25" customHeight="1">
      <c r="A7" s="205" t="s">
        <v>49</v>
      </c>
      <c r="B7" s="206"/>
      <c r="C7" s="207"/>
      <c r="D7" s="205" t="s">
        <v>105</v>
      </c>
      <c r="E7" s="206"/>
      <c r="F7" s="207"/>
      <c r="G7" s="205" t="s">
        <v>45</v>
      </c>
      <c r="H7" s="206"/>
      <c r="I7" s="207"/>
      <c r="J7" s="205" t="s">
        <v>50</v>
      </c>
      <c r="K7" s="206"/>
      <c r="L7" s="207"/>
      <c r="M7" s="205" t="s">
        <v>51</v>
      </c>
      <c r="N7" s="206"/>
      <c r="O7" s="207"/>
      <c r="P7" s="205" t="s">
        <v>52</v>
      </c>
      <c r="Q7" s="206"/>
      <c r="R7" s="207"/>
    </row>
    <row r="8" spans="1:18" ht="10.5" customHeight="1">
      <c r="A8" s="208" t="s">
        <v>53</v>
      </c>
      <c r="B8" s="209"/>
      <c r="C8" s="210"/>
      <c r="D8" s="208" t="s">
        <v>54</v>
      </c>
      <c r="E8" s="209"/>
      <c r="F8" s="210"/>
      <c r="G8" s="208" t="s">
        <v>46</v>
      </c>
      <c r="H8" s="209"/>
      <c r="I8" s="210"/>
      <c r="J8" s="208" t="s">
        <v>55</v>
      </c>
      <c r="K8" s="209"/>
      <c r="L8" s="210"/>
      <c r="M8" s="208" t="s">
        <v>56</v>
      </c>
      <c r="N8" s="209"/>
      <c r="O8" s="210"/>
      <c r="P8" s="208" t="s">
        <v>57</v>
      </c>
      <c r="Q8" s="209"/>
      <c r="R8" s="210"/>
    </row>
    <row r="9" spans="1:18" ht="11.25" customHeight="1">
      <c r="A9" s="195" t="s">
        <v>169</v>
      </c>
      <c r="B9" s="196"/>
      <c r="C9" s="197"/>
      <c r="D9" s="175">
        <v>1823</v>
      </c>
      <c r="E9" s="176"/>
      <c r="F9" s="177"/>
      <c r="G9" s="216"/>
      <c r="H9" s="217"/>
      <c r="I9" s="218"/>
      <c r="J9" s="175">
        <f>'Исходные данные'!C32</f>
        <v>703.02</v>
      </c>
      <c r="K9" s="176"/>
      <c r="L9" s="177"/>
      <c r="M9" s="159">
        <f>'Исходные данные'!D32</f>
        <v>3.45</v>
      </c>
      <c r="N9" s="176"/>
      <c r="O9" s="177"/>
      <c r="P9" s="175">
        <f>'Исходные данные'!E32</f>
        <v>2425.419</v>
      </c>
      <c r="Q9" s="176"/>
      <c r="R9" s="177"/>
    </row>
    <row r="10" spans="1:18" ht="11.25" customHeight="1">
      <c r="A10" s="198"/>
      <c r="B10" s="199"/>
      <c r="C10" s="200"/>
      <c r="D10" s="190"/>
      <c r="E10" s="191"/>
      <c r="F10" s="192"/>
      <c r="G10" s="219"/>
      <c r="H10" s="220"/>
      <c r="I10" s="221"/>
      <c r="J10" s="190"/>
      <c r="K10" s="191"/>
      <c r="L10" s="192"/>
      <c r="M10" s="190"/>
      <c r="N10" s="191"/>
      <c r="O10" s="192"/>
      <c r="P10" s="190"/>
      <c r="Q10" s="191"/>
      <c r="R10" s="192"/>
    </row>
    <row r="11" spans="1:18" ht="11.25" customHeight="1">
      <c r="A11" s="195" t="s">
        <v>170</v>
      </c>
      <c r="B11" s="196"/>
      <c r="C11" s="197"/>
      <c r="D11" s="176">
        <f>'Исходные данные'!B33</f>
        <v>684</v>
      </c>
      <c r="E11" s="176"/>
      <c r="F11" s="177"/>
      <c r="G11" s="216"/>
      <c r="H11" s="217"/>
      <c r="I11" s="218"/>
      <c r="J11" s="175">
        <f>'Исходные данные'!C33</f>
        <v>350.9</v>
      </c>
      <c r="K11" s="176"/>
      <c r="L11" s="177"/>
      <c r="M11" s="159">
        <f>'Исходные данные'!D33</f>
        <v>7.68</v>
      </c>
      <c r="N11" s="176"/>
      <c r="O11" s="177"/>
      <c r="P11" s="175">
        <f>'Исходные данные'!E33</f>
        <v>2694.912</v>
      </c>
      <c r="Q11" s="176"/>
      <c r="R11" s="177"/>
    </row>
    <row r="12" spans="1:18" ht="11.25" customHeight="1">
      <c r="A12" s="201"/>
      <c r="B12" s="202"/>
      <c r="C12" s="203"/>
      <c r="D12" s="191"/>
      <c r="E12" s="191"/>
      <c r="F12" s="192"/>
      <c r="G12" s="219"/>
      <c r="H12" s="220"/>
      <c r="I12" s="221"/>
      <c r="J12" s="190"/>
      <c r="K12" s="191"/>
      <c r="L12" s="192"/>
      <c r="M12" s="190"/>
      <c r="N12" s="191"/>
      <c r="O12" s="192"/>
      <c r="P12" s="190"/>
      <c r="Q12" s="191"/>
      <c r="R12" s="192"/>
    </row>
    <row r="13" spans="1:18" ht="11.25" customHeight="1">
      <c r="A13" s="186"/>
      <c r="B13" s="187"/>
      <c r="C13" s="188"/>
      <c r="D13" s="183"/>
      <c r="E13" s="184"/>
      <c r="F13" s="185"/>
      <c r="G13" s="183"/>
      <c r="H13" s="184"/>
      <c r="I13" s="185"/>
      <c r="J13" s="183"/>
      <c r="K13" s="184"/>
      <c r="L13" s="185"/>
      <c r="M13" s="183"/>
      <c r="N13" s="184"/>
      <c r="O13" s="185"/>
      <c r="P13" s="183"/>
      <c r="Q13" s="184"/>
      <c r="R13" s="185"/>
    </row>
    <row r="14" spans="1:18" ht="11.25" customHeight="1">
      <c r="A14" s="186"/>
      <c r="B14" s="187"/>
      <c r="C14" s="188"/>
      <c r="D14" s="186"/>
      <c r="E14" s="187"/>
      <c r="F14" s="188"/>
      <c r="G14" s="186"/>
      <c r="H14" s="187"/>
      <c r="I14" s="188"/>
      <c r="J14" s="186"/>
      <c r="K14" s="187"/>
      <c r="L14" s="188"/>
      <c r="M14" s="186"/>
      <c r="N14" s="187"/>
      <c r="O14" s="188"/>
      <c r="P14" s="186"/>
      <c r="Q14" s="187"/>
      <c r="R14" s="188"/>
    </row>
    <row r="15" spans="1:18" ht="11.25" customHeight="1">
      <c r="A15" s="186"/>
      <c r="B15" s="187"/>
      <c r="C15" s="188"/>
      <c r="D15" s="183"/>
      <c r="E15" s="184"/>
      <c r="F15" s="185"/>
      <c r="G15" s="183"/>
      <c r="H15" s="184"/>
      <c r="I15" s="185"/>
      <c r="J15" s="183"/>
      <c r="K15" s="184"/>
      <c r="L15" s="185"/>
      <c r="M15" s="183"/>
      <c r="N15" s="184"/>
      <c r="O15" s="185"/>
      <c r="P15" s="183"/>
      <c r="Q15" s="184"/>
      <c r="R15" s="185"/>
    </row>
    <row r="16" spans="1:18" ht="11.25" customHeight="1">
      <c r="A16" s="186"/>
      <c r="B16" s="187"/>
      <c r="C16" s="188"/>
      <c r="D16" s="186"/>
      <c r="E16" s="187"/>
      <c r="F16" s="188"/>
      <c r="G16" s="186"/>
      <c r="H16" s="187"/>
      <c r="I16" s="188"/>
      <c r="J16" s="186"/>
      <c r="K16" s="187"/>
      <c r="L16" s="188"/>
      <c r="M16" s="186"/>
      <c r="N16" s="187"/>
      <c r="O16" s="188"/>
      <c r="P16" s="186"/>
      <c r="Q16" s="187"/>
      <c r="R16" s="188"/>
    </row>
    <row r="17" spans="1:18" ht="11.25" customHeight="1">
      <c r="A17" s="186"/>
      <c r="B17" s="187"/>
      <c r="C17" s="188"/>
      <c r="D17" s="183"/>
      <c r="E17" s="184"/>
      <c r="F17" s="185"/>
      <c r="G17" s="183"/>
      <c r="H17" s="184"/>
      <c r="I17" s="185"/>
      <c r="J17" s="183"/>
      <c r="K17" s="184"/>
      <c r="L17" s="185"/>
      <c r="M17" s="183"/>
      <c r="N17" s="184"/>
      <c r="O17" s="185"/>
      <c r="P17" s="183"/>
      <c r="Q17" s="184"/>
      <c r="R17" s="185"/>
    </row>
    <row r="18" spans="1:18" ht="11.25" customHeight="1">
      <c r="A18" s="186"/>
      <c r="B18" s="187"/>
      <c r="C18" s="188"/>
      <c r="D18" s="186"/>
      <c r="E18" s="187"/>
      <c r="F18" s="188"/>
      <c r="G18" s="186"/>
      <c r="H18" s="187"/>
      <c r="I18" s="188"/>
      <c r="J18" s="186"/>
      <c r="K18" s="187"/>
      <c r="L18" s="188"/>
      <c r="M18" s="186"/>
      <c r="N18" s="187"/>
      <c r="O18" s="188"/>
      <c r="P18" s="186"/>
      <c r="Q18" s="187"/>
      <c r="R18" s="188"/>
    </row>
    <row r="19" spans="1:18" ht="11.25" customHeight="1">
      <c r="A19" s="186"/>
      <c r="B19" s="187"/>
      <c r="C19" s="188"/>
      <c r="D19" s="183"/>
      <c r="E19" s="184"/>
      <c r="F19" s="185"/>
      <c r="G19" s="183"/>
      <c r="H19" s="184"/>
      <c r="I19" s="185"/>
      <c r="J19" s="183"/>
      <c r="K19" s="184"/>
      <c r="L19" s="185"/>
      <c r="M19" s="183"/>
      <c r="N19" s="184"/>
      <c r="O19" s="185"/>
      <c r="P19" s="183"/>
      <c r="Q19" s="184"/>
      <c r="R19" s="185"/>
    </row>
    <row r="20" spans="1:18" ht="11.25" customHeight="1">
      <c r="A20" s="186"/>
      <c r="B20" s="187"/>
      <c r="C20" s="188"/>
      <c r="D20" s="186"/>
      <c r="E20" s="187"/>
      <c r="F20" s="188"/>
      <c r="G20" s="186"/>
      <c r="H20" s="187"/>
      <c r="I20" s="188"/>
      <c r="J20" s="186"/>
      <c r="K20" s="187"/>
      <c r="L20" s="188"/>
      <c r="M20" s="186"/>
      <c r="N20" s="187"/>
      <c r="O20" s="188"/>
      <c r="P20" s="186"/>
      <c r="Q20" s="187"/>
      <c r="R20" s="188"/>
    </row>
    <row r="21" spans="1:18" ht="11.25" customHeight="1">
      <c r="A21" s="186"/>
      <c r="B21" s="187"/>
      <c r="C21" s="188"/>
      <c r="D21" s="183"/>
      <c r="E21" s="184"/>
      <c r="F21" s="185"/>
      <c r="G21" s="183"/>
      <c r="H21" s="184"/>
      <c r="I21" s="185"/>
      <c r="J21" s="183"/>
      <c r="K21" s="184"/>
      <c r="L21" s="185"/>
      <c r="M21" s="183"/>
      <c r="N21" s="184"/>
      <c r="O21" s="185"/>
      <c r="P21" s="183"/>
      <c r="Q21" s="184"/>
      <c r="R21" s="185"/>
    </row>
    <row r="22" spans="1:18" ht="11.25" customHeight="1">
      <c r="A22" s="186"/>
      <c r="B22" s="187"/>
      <c r="C22" s="188"/>
      <c r="D22" s="186"/>
      <c r="E22" s="187"/>
      <c r="F22" s="188"/>
      <c r="G22" s="186"/>
      <c r="H22" s="187"/>
      <c r="I22" s="188"/>
      <c r="J22" s="186"/>
      <c r="K22" s="187"/>
      <c r="L22" s="188"/>
      <c r="M22" s="186"/>
      <c r="N22" s="187"/>
      <c r="O22" s="188"/>
      <c r="P22" s="186"/>
      <c r="Q22" s="187"/>
      <c r="R22" s="188"/>
    </row>
    <row r="23" spans="1:18" ht="11.25" customHeight="1">
      <c r="A23" s="186"/>
      <c r="B23" s="187"/>
      <c r="C23" s="188"/>
      <c r="D23" s="183"/>
      <c r="E23" s="184"/>
      <c r="F23" s="185"/>
      <c r="G23" s="183"/>
      <c r="H23" s="184"/>
      <c r="I23" s="185"/>
      <c r="J23" s="183"/>
      <c r="K23" s="184"/>
      <c r="L23" s="185"/>
      <c r="M23" s="183"/>
      <c r="N23" s="184"/>
      <c r="O23" s="185"/>
      <c r="P23" s="183"/>
      <c r="Q23" s="184"/>
      <c r="R23" s="185"/>
    </row>
    <row r="24" spans="1:18" ht="11.25" customHeight="1">
      <c r="A24" s="233"/>
      <c r="B24" s="215"/>
      <c r="C24" s="234"/>
      <c r="D24" s="186"/>
      <c r="E24" s="187"/>
      <c r="F24" s="188"/>
      <c r="G24" s="186"/>
      <c r="H24" s="187"/>
      <c r="I24" s="188"/>
      <c r="J24" s="186"/>
      <c r="K24" s="187"/>
      <c r="L24" s="188"/>
      <c r="M24" s="186"/>
      <c r="N24" s="187"/>
      <c r="O24" s="188"/>
      <c r="P24" s="186"/>
      <c r="Q24" s="187"/>
      <c r="R24" s="188"/>
    </row>
    <row r="25" spans="1:18" ht="11.25" customHeight="1">
      <c r="A25" s="189" t="s">
        <v>58</v>
      </c>
      <c r="B25" s="189"/>
      <c r="C25" s="189"/>
      <c r="D25" s="175">
        <f>'Исходные данные'!B34</f>
        <v>2508</v>
      </c>
      <c r="E25" s="176"/>
      <c r="F25" s="177"/>
      <c r="G25" s="189" t="s">
        <v>60</v>
      </c>
      <c r="H25" s="189"/>
      <c r="I25" s="189"/>
      <c r="J25" s="175">
        <f>'Исходные данные'!C34</f>
        <v>1053.92</v>
      </c>
      <c r="K25" s="176"/>
      <c r="L25" s="177"/>
      <c r="M25" s="189" t="s">
        <v>62</v>
      </c>
      <c r="N25" s="189"/>
      <c r="O25" s="189"/>
      <c r="P25" s="175">
        <f>'Исходные данные'!E34</f>
        <v>5120.331</v>
      </c>
      <c r="Q25" s="176"/>
      <c r="R25" s="177"/>
    </row>
    <row r="26" spans="1:18" ht="10.5" customHeight="1">
      <c r="A26" s="166" t="s">
        <v>59</v>
      </c>
      <c r="B26" s="166"/>
      <c r="C26" s="166"/>
      <c r="D26" s="178"/>
      <c r="E26" s="179"/>
      <c r="F26" s="180"/>
      <c r="G26" s="166" t="s">
        <v>61</v>
      </c>
      <c r="H26" s="166"/>
      <c r="I26" s="166"/>
      <c r="J26" s="178"/>
      <c r="K26" s="179"/>
      <c r="L26" s="180"/>
      <c r="M26" s="166" t="s">
        <v>63</v>
      </c>
      <c r="N26" s="166"/>
      <c r="O26" s="166"/>
      <c r="P26" s="178"/>
      <c r="Q26" s="179"/>
      <c r="R26" s="180"/>
    </row>
    <row r="27" spans="10:18" ht="10.5" customHeight="1">
      <c r="J27" s="17"/>
      <c r="K27" s="17"/>
      <c r="L27" s="17"/>
      <c r="P27" s="17"/>
      <c r="Q27" s="17"/>
      <c r="R27" s="17"/>
    </row>
    <row r="28" spans="1:18" ht="11.25" customHeight="1">
      <c r="A28" s="17"/>
      <c r="B28" s="17"/>
      <c r="C28" s="17"/>
      <c r="D28" s="193" t="s">
        <v>167</v>
      </c>
      <c r="E28" s="193"/>
      <c r="F28" s="193"/>
      <c r="G28" s="193"/>
      <c r="H28" s="193"/>
      <c r="I28" s="204"/>
      <c r="J28" s="168">
        <f>'Исходные данные'!C12</f>
        <v>1.3</v>
      </c>
      <c r="K28" s="169"/>
      <c r="L28" s="170"/>
      <c r="M28" s="159">
        <f>'Исходные данные'!D12</f>
        <v>6.25</v>
      </c>
      <c r="N28" s="160"/>
      <c r="O28" s="161"/>
      <c r="P28" s="159">
        <f>'Исходные данные'!E12</f>
        <v>8.125</v>
      </c>
      <c r="Q28" s="160"/>
      <c r="R28" s="161"/>
    </row>
    <row r="29" spans="1:18" ht="10.5" customHeight="1">
      <c r="A29" s="18"/>
      <c r="B29" s="18"/>
      <c r="C29" s="18"/>
      <c r="D29" s="18"/>
      <c r="E29" s="18"/>
      <c r="F29" s="194" t="s">
        <v>168</v>
      </c>
      <c r="G29" s="194"/>
      <c r="H29" s="194"/>
      <c r="I29" s="194"/>
      <c r="J29" s="171"/>
      <c r="K29" s="172"/>
      <c r="L29" s="173"/>
      <c r="M29" s="162"/>
      <c r="N29" s="163"/>
      <c r="O29" s="164"/>
      <c r="P29" s="162"/>
      <c r="Q29" s="163"/>
      <c r="R29" s="164"/>
    </row>
    <row r="30" spans="1:18" ht="10.5" customHeight="1">
      <c r="A30" s="12"/>
      <c r="B30" s="12"/>
      <c r="C30" s="12"/>
      <c r="D30" s="12"/>
      <c r="E30" s="12"/>
      <c r="F30" s="12"/>
      <c r="G30" s="12"/>
      <c r="H30" s="12"/>
      <c r="I30" s="12"/>
      <c r="J30" s="17"/>
      <c r="K30" s="17"/>
      <c r="L30" s="17"/>
      <c r="M30" s="17"/>
      <c r="N30" s="17"/>
      <c r="O30" s="17"/>
      <c r="P30" s="17"/>
      <c r="Q30" s="17"/>
      <c r="R30" s="17"/>
    </row>
    <row r="31" spans="1:18" s="4" customFormat="1" ht="11.25" customHeight="1">
      <c r="A31" s="193" t="s">
        <v>64</v>
      </c>
      <c r="B31" s="193"/>
      <c r="C31" s="193"/>
      <c r="D31" s="193"/>
      <c r="E31" s="193"/>
      <c r="F31" s="193"/>
      <c r="G31" s="193"/>
      <c r="H31" s="193"/>
      <c r="I31" s="193"/>
      <c r="J31" s="168">
        <f>'Исходные данные'!C36</f>
        <v>32.2</v>
      </c>
      <c r="K31" s="169"/>
      <c r="L31" s="170"/>
      <c r="M31" s="159">
        <f>'Исходные данные'!D36</f>
        <v>3.2</v>
      </c>
      <c r="N31" s="160"/>
      <c r="O31" s="161"/>
      <c r="P31" s="159">
        <f>'Исходные данные'!E36</f>
        <v>103.04000000000002</v>
      </c>
      <c r="Q31" s="160"/>
      <c r="R31" s="161"/>
    </row>
    <row r="32" spans="1:18" s="13" customFormat="1" ht="8.25" customHeight="1">
      <c r="A32" s="194" t="s">
        <v>65</v>
      </c>
      <c r="B32" s="194"/>
      <c r="C32" s="194"/>
      <c r="D32" s="194"/>
      <c r="E32" s="194"/>
      <c r="F32" s="194"/>
      <c r="G32" s="194"/>
      <c r="H32" s="194"/>
      <c r="I32" s="194"/>
      <c r="J32" s="171"/>
      <c r="K32" s="172"/>
      <c r="L32" s="173"/>
      <c r="M32" s="162"/>
      <c r="N32" s="163"/>
      <c r="O32" s="164"/>
      <c r="P32" s="162"/>
      <c r="Q32" s="163"/>
      <c r="R32" s="164"/>
    </row>
    <row r="33" spans="1:18" ht="10.5" customHeight="1">
      <c r="A33" s="12"/>
      <c r="B33" s="12"/>
      <c r="C33" s="12"/>
      <c r="D33" s="12"/>
      <c r="E33" s="12"/>
      <c r="F33" s="12"/>
      <c r="G33" s="12"/>
      <c r="H33" s="12"/>
      <c r="I33" s="12"/>
      <c r="J33" s="17"/>
      <c r="K33" s="17"/>
      <c r="L33" s="17"/>
      <c r="M33" s="17"/>
      <c r="N33" s="17"/>
      <c r="O33" s="17"/>
      <c r="P33" s="17"/>
      <c r="Q33" s="17"/>
      <c r="R33" s="17"/>
    </row>
    <row r="34" spans="1:18" s="4" customFormat="1" ht="11.25" customHeight="1">
      <c r="A34" s="193" t="s">
        <v>66</v>
      </c>
      <c r="B34" s="193"/>
      <c r="C34" s="193"/>
      <c r="D34" s="193"/>
      <c r="E34" s="193"/>
      <c r="F34" s="193"/>
      <c r="G34" s="193"/>
      <c r="H34" s="193"/>
      <c r="I34" s="193"/>
      <c r="J34" s="168">
        <f>'Исходные данные'!C37</f>
        <v>0</v>
      </c>
      <c r="K34" s="169"/>
      <c r="L34" s="170"/>
      <c r="M34" s="159">
        <f>'Исходные данные'!D37</f>
        <v>0.5</v>
      </c>
      <c r="N34" s="160"/>
      <c r="O34" s="161"/>
      <c r="P34" s="159">
        <f>'Исходные данные'!E37</f>
        <v>0</v>
      </c>
      <c r="Q34" s="160"/>
      <c r="R34" s="161"/>
    </row>
    <row r="35" spans="1:18" s="13" customFormat="1" ht="10.5" customHeight="1">
      <c r="A35" s="194" t="s">
        <v>67</v>
      </c>
      <c r="B35" s="194"/>
      <c r="C35" s="194"/>
      <c r="D35" s="194"/>
      <c r="E35" s="194"/>
      <c r="F35" s="194"/>
      <c r="G35" s="194"/>
      <c r="H35" s="194"/>
      <c r="I35" s="194"/>
      <c r="J35" s="171"/>
      <c r="K35" s="172"/>
      <c r="L35" s="173"/>
      <c r="M35" s="162"/>
      <c r="N35" s="163"/>
      <c r="O35" s="164"/>
      <c r="P35" s="162"/>
      <c r="Q35" s="163"/>
      <c r="R35" s="164"/>
    </row>
    <row r="36" spans="10:18" ht="10.5" customHeight="1">
      <c r="J36" s="17"/>
      <c r="K36" s="17"/>
      <c r="L36" s="17"/>
      <c r="M36" s="17"/>
      <c r="N36" s="17"/>
      <c r="O36" s="17"/>
      <c r="P36" s="17"/>
      <c r="Q36" s="17"/>
      <c r="R36" s="17"/>
    </row>
    <row r="37" spans="1:18" s="4" customFormat="1" ht="11.25" customHeight="1">
      <c r="A37" s="165" t="s">
        <v>136</v>
      </c>
      <c r="B37" s="165"/>
      <c r="C37" s="165"/>
      <c r="D37" s="165"/>
      <c r="E37" s="165"/>
      <c r="F37" s="165"/>
      <c r="G37" s="165"/>
      <c r="H37" s="165"/>
      <c r="I37" s="165"/>
      <c r="J37" s="168">
        <f>'Исходные данные'!C38</f>
        <v>5</v>
      </c>
      <c r="K37" s="169"/>
      <c r="L37" s="170"/>
      <c r="M37" s="159">
        <f>'Исходные данные'!D38</f>
        <v>0.05</v>
      </c>
      <c r="N37" s="160"/>
      <c r="O37" s="161"/>
      <c r="P37" s="159">
        <f>'Исходные данные'!E38</f>
        <v>0.25</v>
      </c>
      <c r="Q37" s="160"/>
      <c r="R37" s="161"/>
    </row>
    <row r="38" spans="1:18" ht="10.5" customHeight="1">
      <c r="A38" s="166" t="s">
        <v>137</v>
      </c>
      <c r="B38" s="166"/>
      <c r="C38" s="166"/>
      <c r="D38" s="166"/>
      <c r="E38" s="166"/>
      <c r="F38" s="166"/>
      <c r="G38" s="166"/>
      <c r="H38" s="166"/>
      <c r="I38" s="166"/>
      <c r="J38" s="171"/>
      <c r="K38" s="172"/>
      <c r="L38" s="173"/>
      <c r="M38" s="162"/>
      <c r="N38" s="163"/>
      <c r="O38" s="164"/>
      <c r="P38" s="162"/>
      <c r="Q38" s="163"/>
      <c r="R38" s="164"/>
    </row>
    <row r="39" spans="10:18" ht="10.5" customHeight="1">
      <c r="J39" s="17"/>
      <c r="K39" s="17"/>
      <c r="L39" s="17"/>
      <c r="M39" s="17"/>
      <c r="N39" s="17"/>
      <c r="O39" s="17"/>
      <c r="P39" s="17"/>
      <c r="Q39" s="17"/>
      <c r="R39" s="17"/>
    </row>
    <row r="40" spans="1:18" ht="11.25" customHeight="1">
      <c r="A40" s="165" t="s">
        <v>68</v>
      </c>
      <c r="B40" s="165"/>
      <c r="C40" s="165"/>
      <c r="D40" s="165"/>
      <c r="E40" s="165"/>
      <c r="F40" s="165"/>
      <c r="G40" s="165"/>
      <c r="H40" s="165"/>
      <c r="I40" s="165"/>
      <c r="J40" s="168">
        <f>'Исходные данные'!C13</f>
        <v>993.7</v>
      </c>
      <c r="K40" s="169"/>
      <c r="L40" s="170"/>
      <c r="M40" s="159">
        <f>'Исходные данные'!D13</f>
        <v>3.87</v>
      </c>
      <c r="N40" s="160"/>
      <c r="O40" s="161"/>
      <c r="P40" s="159">
        <f>'Исходные данные'!E13</f>
        <v>3845.619</v>
      </c>
      <c r="Q40" s="160"/>
      <c r="R40" s="161"/>
    </row>
    <row r="41" spans="1:18" ht="9.75" customHeight="1">
      <c r="A41" s="166" t="s">
        <v>69</v>
      </c>
      <c r="B41" s="166"/>
      <c r="C41" s="166"/>
      <c r="D41" s="166"/>
      <c r="E41" s="166"/>
      <c r="F41" s="166"/>
      <c r="G41" s="166"/>
      <c r="H41" s="166"/>
      <c r="I41" s="166"/>
      <c r="J41" s="171"/>
      <c r="K41" s="172"/>
      <c r="L41" s="173"/>
      <c r="M41" s="162"/>
      <c r="N41" s="163"/>
      <c r="O41" s="164"/>
      <c r="P41" s="162"/>
      <c r="Q41" s="163"/>
      <c r="R41" s="164"/>
    </row>
    <row r="42" spans="10:18" ht="10.5" customHeight="1">
      <c r="J42" s="17"/>
      <c r="K42" s="17"/>
      <c r="L42" s="17"/>
      <c r="P42" s="17"/>
      <c r="Q42" s="17"/>
      <c r="R42" s="17"/>
    </row>
    <row r="43" spans="1:18" ht="11.25" customHeight="1">
      <c r="A43" s="165" t="s">
        <v>70</v>
      </c>
      <c r="B43" s="165"/>
      <c r="C43" s="165"/>
      <c r="D43" s="165"/>
      <c r="E43" s="165"/>
      <c r="F43" s="165"/>
      <c r="G43" s="165"/>
      <c r="H43" s="165"/>
      <c r="I43" s="165"/>
      <c r="J43" s="168">
        <f>'Исходные данные'!C40</f>
        <v>2086.12</v>
      </c>
      <c r="K43" s="169"/>
      <c r="L43" s="170"/>
      <c r="M43" s="231">
        <f>P43/J43</f>
        <v>4.351314881214888</v>
      </c>
      <c r="N43" s="167" t="s">
        <v>73</v>
      </c>
      <c r="O43" s="181"/>
      <c r="P43" s="159">
        <f>'Исходные данные'!E40</f>
        <v>9077.365000000002</v>
      </c>
      <c r="Q43" s="160"/>
      <c r="R43" s="161"/>
    </row>
    <row r="44" spans="1:18" ht="10.5" customHeight="1">
      <c r="A44" s="166" t="s">
        <v>71</v>
      </c>
      <c r="B44" s="166"/>
      <c r="C44" s="166"/>
      <c r="D44" s="166"/>
      <c r="E44" s="166"/>
      <c r="F44" s="166"/>
      <c r="G44" s="166"/>
      <c r="H44" s="166"/>
      <c r="I44" s="166"/>
      <c r="J44" s="171"/>
      <c r="K44" s="172"/>
      <c r="L44" s="173"/>
      <c r="M44" s="232"/>
      <c r="N44" s="166" t="s">
        <v>72</v>
      </c>
      <c r="O44" s="182"/>
      <c r="P44" s="162"/>
      <c r="Q44" s="163"/>
      <c r="R44" s="164"/>
    </row>
    <row r="45" spans="16:18" ht="10.5" customHeight="1">
      <c r="P45" s="17"/>
      <c r="Q45" s="17"/>
      <c r="R45" s="17"/>
    </row>
    <row r="46" spans="1:18" ht="11.25" customHeight="1">
      <c r="A46" s="165" t="s">
        <v>132</v>
      </c>
      <c r="B46" s="165"/>
      <c r="C46" s="165"/>
      <c r="D46" s="165"/>
      <c r="E46" s="165"/>
      <c r="F46" s="165"/>
      <c r="G46" s="165"/>
      <c r="H46" s="165"/>
      <c r="I46" s="165"/>
      <c r="J46" s="165"/>
      <c r="K46" s="165"/>
      <c r="L46" s="165"/>
      <c r="M46" s="165"/>
      <c r="N46" s="165"/>
      <c r="O46" s="181"/>
      <c r="P46" s="159">
        <f>'Исходные данные'!B26</f>
        <v>251</v>
      </c>
      <c r="Q46" s="160"/>
      <c r="R46" s="161"/>
    </row>
    <row r="47" spans="1:18" ht="10.5" customHeight="1">
      <c r="A47" s="166" t="s">
        <v>74</v>
      </c>
      <c r="B47" s="166"/>
      <c r="C47" s="166"/>
      <c r="D47" s="166"/>
      <c r="E47" s="166"/>
      <c r="F47" s="166"/>
      <c r="G47" s="166"/>
      <c r="H47" s="166"/>
      <c r="I47" s="166"/>
      <c r="J47" s="166"/>
      <c r="K47" s="166"/>
      <c r="L47" s="166"/>
      <c r="M47" s="166"/>
      <c r="N47" s="166"/>
      <c r="O47" s="182"/>
      <c r="P47" s="162"/>
      <c r="Q47" s="163"/>
      <c r="R47" s="164"/>
    </row>
    <row r="48" spans="16:18" ht="10.5" customHeight="1">
      <c r="P48" s="17"/>
      <c r="Q48" s="17"/>
      <c r="R48" s="17"/>
    </row>
    <row r="49" spans="1:18" s="13" customFormat="1" ht="11.25" customHeight="1">
      <c r="A49" s="165" t="s">
        <v>75</v>
      </c>
      <c r="B49" s="165"/>
      <c r="C49" s="165"/>
      <c r="D49" s="165"/>
      <c r="E49" s="165"/>
      <c r="F49" s="165"/>
      <c r="G49" s="165"/>
      <c r="H49" s="165"/>
      <c r="I49" s="165"/>
      <c r="J49" s="175" t="s">
        <v>90</v>
      </c>
      <c r="K49" s="176"/>
      <c r="L49" s="177"/>
      <c r="M49" s="175" t="s">
        <v>90</v>
      </c>
      <c r="N49" s="176"/>
      <c r="O49" s="177"/>
      <c r="P49" s="175" t="s">
        <v>90</v>
      </c>
      <c r="Q49" s="176"/>
      <c r="R49" s="177"/>
    </row>
    <row r="50" spans="1:18" ht="10.5" customHeight="1">
      <c r="A50" s="166" t="s">
        <v>129</v>
      </c>
      <c r="B50" s="166"/>
      <c r="C50" s="166"/>
      <c r="D50" s="166"/>
      <c r="E50" s="166"/>
      <c r="F50" s="166"/>
      <c r="G50" s="166"/>
      <c r="H50" s="166"/>
      <c r="I50" s="166"/>
      <c r="J50" s="178"/>
      <c r="K50" s="179"/>
      <c r="L50" s="180"/>
      <c r="M50" s="178"/>
      <c r="N50" s="179"/>
      <c r="O50" s="180"/>
      <c r="P50" s="178"/>
      <c r="Q50" s="179"/>
      <c r="R50" s="180"/>
    </row>
    <row r="51" spans="10:18" ht="10.5" customHeight="1">
      <c r="J51" s="17"/>
      <c r="K51" s="17"/>
      <c r="L51" s="17"/>
      <c r="P51" s="17"/>
      <c r="Q51" s="17"/>
      <c r="R51" s="17"/>
    </row>
    <row r="52" spans="1:18" ht="11.25" customHeight="1">
      <c r="A52" s="165" t="s">
        <v>76</v>
      </c>
      <c r="B52" s="165"/>
      <c r="C52" s="165"/>
      <c r="D52" s="165"/>
      <c r="E52" s="165"/>
      <c r="F52" s="165"/>
      <c r="G52" s="165"/>
      <c r="H52" s="165"/>
      <c r="I52" s="165"/>
      <c r="J52" s="168">
        <f>J43</f>
        <v>2086.12</v>
      </c>
      <c r="K52" s="169"/>
      <c r="L52" s="170"/>
      <c r="M52" s="167" t="s">
        <v>77</v>
      </c>
      <c r="N52" s="167"/>
      <c r="O52" s="167"/>
      <c r="P52" s="159">
        <f>P43+P46</f>
        <v>9328.365000000002</v>
      </c>
      <c r="Q52" s="160"/>
      <c r="R52" s="161"/>
    </row>
    <row r="53" spans="1:18" ht="10.5" customHeight="1">
      <c r="A53" s="166" t="s">
        <v>130</v>
      </c>
      <c r="B53" s="166"/>
      <c r="C53" s="166"/>
      <c r="D53" s="166"/>
      <c r="E53" s="166"/>
      <c r="F53" s="166"/>
      <c r="G53" s="166"/>
      <c r="H53" s="166"/>
      <c r="I53" s="166"/>
      <c r="J53" s="171"/>
      <c r="K53" s="172"/>
      <c r="L53" s="173"/>
      <c r="M53" s="166" t="s">
        <v>78</v>
      </c>
      <c r="N53" s="166"/>
      <c r="O53" s="166"/>
      <c r="P53" s="162"/>
      <c r="Q53" s="163"/>
      <c r="R53" s="164"/>
    </row>
    <row r="54" spans="16:18" ht="10.5" customHeight="1">
      <c r="P54" s="17"/>
      <c r="Q54" s="17"/>
      <c r="R54" s="17"/>
    </row>
    <row r="55" spans="12:18" ht="10.5" customHeight="1">
      <c r="L55" s="174" t="s">
        <v>78</v>
      </c>
      <c r="M55" s="174"/>
      <c r="N55" s="174"/>
      <c r="P55" s="22"/>
      <c r="Q55" s="22"/>
      <c r="R55" s="22"/>
    </row>
    <row r="56" spans="1:18" ht="11.25" customHeight="1">
      <c r="A56" s="226" t="s">
        <v>139</v>
      </c>
      <c r="B56" s="226"/>
      <c r="C56" s="226"/>
      <c r="D56" s="226"/>
      <c r="E56" s="226"/>
      <c r="F56" s="226"/>
      <c r="G56" s="226"/>
      <c r="H56" s="226"/>
      <c r="I56" s="226"/>
      <c r="J56" s="226"/>
      <c r="K56" s="225" t="s">
        <v>81</v>
      </c>
      <c r="L56" s="222" t="s">
        <v>77</v>
      </c>
      <c r="M56" s="222"/>
      <c r="N56" s="222"/>
      <c r="O56" s="224" t="s">
        <v>81</v>
      </c>
      <c r="P56" s="159">
        <f>P52/J52</f>
        <v>4.471633942438595</v>
      </c>
      <c r="Q56" s="160"/>
      <c r="R56" s="161"/>
    </row>
    <row r="57" spans="1:18" ht="11.25" customHeight="1">
      <c r="A57" s="227" t="s">
        <v>82</v>
      </c>
      <c r="B57" s="227"/>
      <c r="C57" s="227"/>
      <c r="D57" s="227"/>
      <c r="E57" s="227"/>
      <c r="F57" s="227"/>
      <c r="G57" s="227"/>
      <c r="H57" s="227"/>
      <c r="I57" s="227"/>
      <c r="J57" s="227"/>
      <c r="K57" s="225"/>
      <c r="L57" s="223" t="s">
        <v>79</v>
      </c>
      <c r="M57" s="223"/>
      <c r="N57" s="223"/>
      <c r="O57" s="224"/>
      <c r="P57" s="162"/>
      <c r="Q57" s="163"/>
      <c r="R57" s="164"/>
    </row>
    <row r="58" spans="12:14" ht="10.5" customHeight="1">
      <c r="L58" s="174" t="s">
        <v>80</v>
      </c>
      <c r="M58" s="174"/>
      <c r="N58" s="174"/>
    </row>
    <row r="59" ht="10.5" customHeight="1"/>
    <row r="60" spans="1:18" ht="12.75">
      <c r="A60" s="211" t="s">
        <v>83</v>
      </c>
      <c r="B60" s="211"/>
      <c r="C60" s="211"/>
      <c r="D60" s="211"/>
      <c r="E60" s="211"/>
      <c r="F60" s="211"/>
      <c r="G60" s="211"/>
      <c r="H60" s="211"/>
      <c r="I60" s="211"/>
      <c r="J60" s="211"/>
      <c r="K60" s="211"/>
      <c r="L60" s="211"/>
      <c r="M60" s="211"/>
      <c r="N60" s="211"/>
      <c r="O60" s="211"/>
      <c r="P60" s="211"/>
      <c r="Q60" s="211"/>
      <c r="R60" s="211"/>
    </row>
    <row r="61" spans="1:18" ht="12.75">
      <c r="A61" s="212" t="s">
        <v>84</v>
      </c>
      <c r="B61" s="212"/>
      <c r="C61" s="212"/>
      <c r="D61" s="212"/>
      <c r="E61" s="212"/>
      <c r="F61" s="212"/>
      <c r="G61" s="212"/>
      <c r="H61" s="212"/>
      <c r="I61" s="212"/>
      <c r="J61" s="212"/>
      <c r="K61" s="212"/>
      <c r="L61" s="212"/>
      <c r="M61" s="212"/>
      <c r="N61" s="212"/>
      <c r="O61" s="212"/>
      <c r="P61" s="212"/>
      <c r="Q61" s="212"/>
      <c r="R61" s="212"/>
    </row>
    <row r="62" ht="10.5" customHeight="1"/>
    <row r="63" spans="1:11" ht="11.25" customHeight="1">
      <c r="A63" s="226" t="s">
        <v>106</v>
      </c>
      <c r="B63" s="226"/>
      <c r="C63" s="226"/>
      <c r="D63" s="226"/>
      <c r="E63" s="226"/>
      <c r="F63" s="159" t="str">
        <f>'Исходные данные'!E24</f>
        <v>5.648</v>
      </c>
      <c r="G63" s="160"/>
      <c r="H63" s="161"/>
      <c r="J63" s="230" t="s">
        <v>86</v>
      </c>
      <c r="K63" s="230"/>
    </row>
    <row r="64" spans="1:18" ht="10.5" customHeight="1">
      <c r="A64" s="227" t="s">
        <v>85</v>
      </c>
      <c r="B64" s="227"/>
      <c r="C64" s="227"/>
      <c r="D64" s="227"/>
      <c r="E64" s="227"/>
      <c r="F64" s="162"/>
      <c r="G64" s="163"/>
      <c r="H64" s="164"/>
      <c r="J64" s="134" t="s">
        <v>87</v>
      </c>
      <c r="K64" s="134"/>
      <c r="L64" s="2"/>
      <c r="M64" s="2"/>
      <c r="N64" s="2"/>
      <c r="O64" s="2"/>
      <c r="P64" s="2"/>
      <c r="Q64" s="2"/>
      <c r="R64" s="2"/>
    </row>
    <row r="65" ht="10.5" customHeight="1"/>
    <row r="66" spans="1:18" ht="11.25" customHeight="1">
      <c r="A66" s="226" t="s">
        <v>107</v>
      </c>
      <c r="B66" s="226"/>
      <c r="C66" s="226"/>
      <c r="D66" s="226"/>
      <c r="E66" s="226"/>
      <c r="F66" s="225" t="s">
        <v>81</v>
      </c>
      <c r="G66" s="4" t="s">
        <v>108</v>
      </c>
      <c r="K66" s="225" t="s">
        <v>90</v>
      </c>
      <c r="L66" s="4" t="s">
        <v>109</v>
      </c>
      <c r="P66" s="159">
        <v>1.248</v>
      </c>
      <c r="Q66" s="160"/>
      <c r="R66" s="161"/>
    </row>
    <row r="67" spans="1:18" ht="10.5" customHeight="1">
      <c r="A67" s="227" t="s">
        <v>88</v>
      </c>
      <c r="B67" s="227"/>
      <c r="F67" s="225"/>
      <c r="G67" s="13" t="s">
        <v>89</v>
      </c>
      <c r="K67" s="225"/>
      <c r="L67" s="13" t="s">
        <v>82</v>
      </c>
      <c r="P67" s="162"/>
      <c r="Q67" s="163"/>
      <c r="R67" s="164"/>
    </row>
  </sheetData>
  <mergeCells count="145">
    <mergeCell ref="N44:O44"/>
    <mergeCell ref="N43:O43"/>
    <mergeCell ref="M43:M44"/>
    <mergeCell ref="A21:C22"/>
    <mergeCell ref="A23:C24"/>
    <mergeCell ref="F29:I29"/>
    <mergeCell ref="A31:I31"/>
    <mergeCell ref="A26:C26"/>
    <mergeCell ref="G26:I26"/>
    <mergeCell ref="D25:F26"/>
    <mergeCell ref="C4:F5"/>
    <mergeCell ref="K66:K67"/>
    <mergeCell ref="A66:E66"/>
    <mergeCell ref="A67:B67"/>
    <mergeCell ref="F66:F67"/>
    <mergeCell ref="A61:R61"/>
    <mergeCell ref="A63:E63"/>
    <mergeCell ref="A64:E64"/>
    <mergeCell ref="J63:K63"/>
    <mergeCell ref="J64:K64"/>
    <mergeCell ref="A60:R60"/>
    <mergeCell ref="L56:N56"/>
    <mergeCell ref="L57:N57"/>
    <mergeCell ref="L58:N58"/>
    <mergeCell ref="O56:O57"/>
    <mergeCell ref="K56:K57"/>
    <mergeCell ref="A56:J56"/>
    <mergeCell ref="A57:J57"/>
    <mergeCell ref="G7:I7"/>
    <mergeCell ref="J7:L7"/>
    <mergeCell ref="G9:I10"/>
    <mergeCell ref="G11:I12"/>
    <mergeCell ref="G13:I14"/>
    <mergeCell ref="G15:I16"/>
    <mergeCell ref="J9:L10"/>
    <mergeCell ref="J11:L12"/>
    <mergeCell ref="J13:L14"/>
    <mergeCell ref="J15:L16"/>
    <mergeCell ref="M7:O7"/>
    <mergeCell ref="D7:F7"/>
    <mergeCell ref="A1:R1"/>
    <mergeCell ref="A2:R2"/>
    <mergeCell ref="G4:I4"/>
    <mergeCell ref="M4:O4"/>
    <mergeCell ref="P4:R5"/>
    <mergeCell ref="J4:L5"/>
    <mergeCell ref="G5:I5"/>
    <mergeCell ref="M5:O5"/>
    <mergeCell ref="D28:I28"/>
    <mergeCell ref="A32:I32"/>
    <mergeCell ref="P7:R7"/>
    <mergeCell ref="A8:C8"/>
    <mergeCell ref="D8:F8"/>
    <mergeCell ref="G8:I8"/>
    <mergeCell ref="J8:L8"/>
    <mergeCell ref="M8:O8"/>
    <mergeCell ref="P8:R8"/>
    <mergeCell ref="A7:C7"/>
    <mergeCell ref="D21:F22"/>
    <mergeCell ref="G17:I18"/>
    <mergeCell ref="G19:I20"/>
    <mergeCell ref="A25:C25"/>
    <mergeCell ref="G25:I25"/>
    <mergeCell ref="D23:F24"/>
    <mergeCell ref="G23:I24"/>
    <mergeCell ref="A9:C10"/>
    <mergeCell ref="A11:C12"/>
    <mergeCell ref="D9:F10"/>
    <mergeCell ref="D11:F12"/>
    <mergeCell ref="A40:I40"/>
    <mergeCell ref="A41:I41"/>
    <mergeCell ref="A43:I43"/>
    <mergeCell ref="A34:I34"/>
    <mergeCell ref="A35:I35"/>
    <mergeCell ref="A37:I37"/>
    <mergeCell ref="J43:L44"/>
    <mergeCell ref="A13:C14"/>
    <mergeCell ref="A15:C16"/>
    <mergeCell ref="A17:C18"/>
    <mergeCell ref="A19:C20"/>
    <mergeCell ref="D13:F14"/>
    <mergeCell ref="D15:F16"/>
    <mergeCell ref="D17:F18"/>
    <mergeCell ref="D19:F20"/>
    <mergeCell ref="A38:I38"/>
    <mergeCell ref="P19:R20"/>
    <mergeCell ref="P21:R22"/>
    <mergeCell ref="G21:I22"/>
    <mergeCell ref="J17:L18"/>
    <mergeCell ref="J19:L20"/>
    <mergeCell ref="J21:L22"/>
    <mergeCell ref="M15:O16"/>
    <mergeCell ref="P9:R10"/>
    <mergeCell ref="M9:O10"/>
    <mergeCell ref="M11:O12"/>
    <mergeCell ref="M13:O14"/>
    <mergeCell ref="M25:O25"/>
    <mergeCell ref="J23:L24"/>
    <mergeCell ref="M23:O24"/>
    <mergeCell ref="P11:R12"/>
    <mergeCell ref="P13:R14"/>
    <mergeCell ref="P15:R16"/>
    <mergeCell ref="P17:R18"/>
    <mergeCell ref="M17:O18"/>
    <mergeCell ref="M19:O20"/>
    <mergeCell ref="M21:O22"/>
    <mergeCell ref="P23:R24"/>
    <mergeCell ref="J31:L32"/>
    <mergeCell ref="M31:O32"/>
    <mergeCell ref="P31:R32"/>
    <mergeCell ref="P25:R26"/>
    <mergeCell ref="J28:L29"/>
    <mergeCell ref="M28:O29"/>
    <mergeCell ref="P28:R29"/>
    <mergeCell ref="J25:L26"/>
    <mergeCell ref="M26:O26"/>
    <mergeCell ref="J34:L35"/>
    <mergeCell ref="M34:O35"/>
    <mergeCell ref="P34:R35"/>
    <mergeCell ref="P37:R38"/>
    <mergeCell ref="J40:L41"/>
    <mergeCell ref="M40:O41"/>
    <mergeCell ref="P40:R41"/>
    <mergeCell ref="M37:O38"/>
    <mergeCell ref="J37:L38"/>
    <mergeCell ref="P43:R44"/>
    <mergeCell ref="P46:R47"/>
    <mergeCell ref="J49:L50"/>
    <mergeCell ref="M49:O50"/>
    <mergeCell ref="P49:R50"/>
    <mergeCell ref="A46:O46"/>
    <mergeCell ref="A47:O47"/>
    <mergeCell ref="A49:I49"/>
    <mergeCell ref="A50:I50"/>
    <mergeCell ref="A44:I44"/>
    <mergeCell ref="P52:R53"/>
    <mergeCell ref="P56:R57"/>
    <mergeCell ref="F63:H64"/>
    <mergeCell ref="P66:R67"/>
    <mergeCell ref="A52:I52"/>
    <mergeCell ref="A53:I53"/>
    <mergeCell ref="M52:O52"/>
    <mergeCell ref="M53:O53"/>
    <mergeCell ref="J52:L53"/>
    <mergeCell ref="L55:N55"/>
  </mergeCells>
  <printOptions horizontalCentered="1"/>
  <pageMargins left="0.7874015748031497" right="0.3937007874015748" top="0.7086614173228347" bottom="0.7086614173228347" header="0.5118110236220472" footer="0.5118110236220472"/>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B67"/>
  <sheetViews>
    <sheetView tabSelected="1" workbookViewId="0" topLeftCell="A32">
      <selection activeCell="P66" sqref="P66"/>
    </sheetView>
  </sheetViews>
  <sheetFormatPr defaultColWidth="9.00390625" defaultRowHeight="12.75"/>
  <cols>
    <col min="1" max="39" width="2.375" style="0" customWidth="1"/>
    <col min="40" max="40" width="3.375" style="0" customWidth="1"/>
    <col min="41" max="56" width="5.625" style="0" customWidth="1"/>
    <col min="57" max="66" width="3.375" style="0" customWidth="1"/>
    <col min="67" max="96" width="2.625" style="0" customWidth="1"/>
  </cols>
  <sheetData>
    <row r="1" spans="1:40" ht="11.25" customHeight="1">
      <c r="A1" s="211" t="s">
        <v>95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row>
    <row r="2" spans="1:20" ht="9.75" customHeight="1">
      <c r="A2" s="212" t="s">
        <v>96</v>
      </c>
      <c r="B2" s="212"/>
      <c r="C2" s="212"/>
      <c r="D2" s="212"/>
      <c r="E2" s="212"/>
      <c r="F2" s="212"/>
      <c r="G2" s="212"/>
      <c r="H2" s="212"/>
      <c r="I2" s="212"/>
      <c r="J2" s="212"/>
      <c r="K2" s="212"/>
      <c r="L2" s="212"/>
      <c r="M2" s="212"/>
      <c r="N2" s="212"/>
      <c r="O2" s="212"/>
      <c r="P2" s="212"/>
      <c r="Q2" s="212"/>
      <c r="R2" s="212"/>
      <c r="S2" s="212"/>
      <c r="T2" s="212"/>
    </row>
    <row r="3" ht="3" customHeight="1"/>
    <row r="4" spans="1:40" ht="18.75" customHeight="1">
      <c r="A4" s="4" t="s">
        <v>97</v>
      </c>
      <c r="L4" s="28"/>
      <c r="X4" s="272" t="s">
        <v>189</v>
      </c>
      <c r="Y4" s="272"/>
      <c r="Z4" s="272"/>
      <c r="AA4" s="272"/>
      <c r="AB4" s="272"/>
      <c r="AC4" s="272"/>
      <c r="AD4" s="272"/>
      <c r="AE4" s="272"/>
      <c r="AF4" s="272"/>
      <c r="AG4" s="272"/>
      <c r="AH4" s="272"/>
      <c r="AI4" s="272"/>
      <c r="AJ4" s="272"/>
      <c r="AK4" s="272"/>
      <c r="AL4" s="272"/>
      <c r="AM4" s="272"/>
      <c r="AN4" s="272"/>
    </row>
    <row r="5" spans="1:40" ht="12" customHeight="1">
      <c r="A5" s="13" t="s">
        <v>126</v>
      </c>
      <c r="L5" s="6"/>
      <c r="X5" s="271"/>
      <c r="Y5" s="271"/>
      <c r="Z5" s="271"/>
      <c r="AA5" s="271"/>
      <c r="AB5" s="271"/>
      <c r="AC5" s="271"/>
      <c r="AD5" s="271"/>
      <c r="AE5" s="271"/>
      <c r="AF5" s="271"/>
      <c r="AG5" s="271"/>
      <c r="AH5" s="271"/>
      <c r="AI5" s="271"/>
      <c r="AJ5" s="271"/>
      <c r="AK5" s="271"/>
      <c r="AL5" s="271"/>
      <c r="AM5" s="271"/>
      <c r="AN5" s="271"/>
    </row>
    <row r="6" ht="2.25" customHeight="1"/>
    <row r="7" spans="1:40" ht="15.75" customHeight="1">
      <c r="A7" s="4" t="s">
        <v>98</v>
      </c>
      <c r="X7" s="272" t="s">
        <v>190</v>
      </c>
      <c r="Y7" s="272"/>
      <c r="Z7" s="272"/>
      <c r="AA7" s="272"/>
      <c r="AB7" s="272"/>
      <c r="AC7" s="272"/>
      <c r="AD7" s="272"/>
      <c r="AE7" s="272"/>
      <c r="AF7" s="272"/>
      <c r="AG7" s="272"/>
      <c r="AH7" s="272"/>
      <c r="AI7" s="272"/>
      <c r="AJ7" s="272"/>
      <c r="AK7" s="272"/>
      <c r="AL7" s="272"/>
      <c r="AM7" s="272"/>
      <c r="AN7" s="272"/>
    </row>
    <row r="8" spans="1:40" ht="11.25" customHeight="1">
      <c r="A8" s="13" t="s">
        <v>101</v>
      </c>
      <c r="L8" s="6"/>
      <c r="X8" s="271"/>
      <c r="Y8" s="271"/>
      <c r="Z8" s="271"/>
      <c r="AA8" s="271"/>
      <c r="AB8" s="271"/>
      <c r="AC8" s="271"/>
      <c r="AD8" s="271"/>
      <c r="AE8" s="271"/>
      <c r="AF8" s="271"/>
      <c r="AG8" s="271"/>
      <c r="AH8" s="271"/>
      <c r="AI8" s="271"/>
      <c r="AJ8" s="271"/>
      <c r="AK8" s="271"/>
      <c r="AL8" s="271"/>
      <c r="AM8" s="271"/>
      <c r="AN8" s="271"/>
    </row>
    <row r="9" ht="2.25" customHeight="1"/>
    <row r="10" spans="1:40" ht="18" customHeight="1">
      <c r="A10" s="4" t="s">
        <v>99</v>
      </c>
      <c r="X10" s="272" t="s">
        <v>191</v>
      </c>
      <c r="Y10" s="272"/>
      <c r="Z10" s="272"/>
      <c r="AA10" s="272"/>
      <c r="AB10" s="272"/>
      <c r="AC10" s="272"/>
      <c r="AD10" s="272"/>
      <c r="AE10" s="272"/>
      <c r="AF10" s="272"/>
      <c r="AG10" s="272"/>
      <c r="AH10" s="272"/>
      <c r="AI10" s="272"/>
      <c r="AJ10" s="272"/>
      <c r="AK10" s="272"/>
      <c r="AL10" s="272"/>
      <c r="AM10" s="272"/>
      <c r="AN10" s="272"/>
    </row>
    <row r="11" spans="1:40" ht="12.75" customHeight="1">
      <c r="A11" s="13" t="s">
        <v>100</v>
      </c>
      <c r="L11" s="6"/>
      <c r="X11" s="271"/>
      <c r="Y11" s="271"/>
      <c r="Z11" s="271"/>
      <c r="AA11" s="271"/>
      <c r="AB11" s="271"/>
      <c r="AC11" s="271"/>
      <c r="AD11" s="271"/>
      <c r="AE11" s="271"/>
      <c r="AF11" s="271"/>
      <c r="AG11" s="271"/>
      <c r="AH11" s="271"/>
      <c r="AI11" s="271"/>
      <c r="AJ11" s="271"/>
      <c r="AK11" s="271"/>
      <c r="AL11" s="271"/>
      <c r="AM11" s="271"/>
      <c r="AN11" s="271"/>
    </row>
    <row r="12" ht="2.25" customHeight="1"/>
    <row r="13" spans="1:20" ht="12" customHeight="1">
      <c r="A13" s="13"/>
      <c r="L13" s="6"/>
      <c r="M13" s="25"/>
      <c r="N13" s="25"/>
      <c r="O13" s="25"/>
      <c r="P13" s="25"/>
      <c r="Q13" s="25"/>
      <c r="R13" s="25"/>
      <c r="S13" s="25"/>
      <c r="T13" s="25"/>
    </row>
    <row r="14" spans="1:40" s="26" customFormat="1" ht="15" customHeight="1">
      <c r="A14" s="40" t="s">
        <v>111</v>
      </c>
      <c r="B14" s="23" t="s">
        <v>112</v>
      </c>
      <c r="C14" s="265">
        <f>Лист2!J43</f>
        <v>2086.12</v>
      </c>
      <c r="D14" s="237"/>
      <c r="E14" s="238"/>
      <c r="F14" s="23"/>
      <c r="G14" s="41" t="s">
        <v>113</v>
      </c>
      <c r="H14" s="42" t="s">
        <v>112</v>
      </c>
      <c r="I14" s="236">
        <f>Лист2!P66</f>
        <v>1.248</v>
      </c>
      <c r="J14" s="237"/>
      <c r="K14" s="238"/>
      <c r="L14" s="23"/>
      <c r="M14" s="43" t="s">
        <v>141</v>
      </c>
      <c r="N14" s="23" t="s">
        <v>112</v>
      </c>
      <c r="O14" s="236">
        <f>Лист2!P56</f>
        <v>4.471633942438595</v>
      </c>
      <c r="P14" s="237"/>
      <c r="Q14" s="238"/>
      <c r="R14" s="23"/>
      <c r="S14" s="21" t="s">
        <v>142</v>
      </c>
      <c r="T14" s="23" t="s">
        <v>112</v>
      </c>
      <c r="U14" s="236" t="str">
        <f>Лист2!F63</f>
        <v>5.648</v>
      </c>
      <c r="V14" s="237"/>
      <c r="W14" s="238"/>
      <c r="X14" s="35"/>
      <c r="Y14" s="14"/>
      <c r="Z14" s="36"/>
      <c r="AA14" s="239"/>
      <c r="AB14" s="239"/>
      <c r="AC14" s="239"/>
      <c r="AD14" s="36"/>
      <c r="AE14" s="14"/>
      <c r="AF14" s="36"/>
      <c r="AG14" s="239"/>
      <c r="AH14" s="239"/>
      <c r="AI14" s="239"/>
      <c r="AJ14" s="36"/>
      <c r="AK14" s="36"/>
      <c r="AL14" s="36"/>
      <c r="AM14" s="239"/>
      <c r="AN14" s="239"/>
    </row>
    <row r="15" ht="13.5" customHeight="1"/>
    <row r="16" spans="1:54" ht="23.25" customHeight="1">
      <c r="A16" s="266" t="s">
        <v>125</v>
      </c>
      <c r="B16" s="267"/>
      <c r="C16" s="267"/>
      <c r="D16" s="267"/>
      <c r="E16" s="267"/>
      <c r="F16" s="267"/>
      <c r="G16" s="267"/>
      <c r="H16" s="267"/>
      <c r="I16" s="267"/>
      <c r="J16" s="268"/>
      <c r="K16" s="258">
        <v>0</v>
      </c>
      <c r="L16" s="258"/>
      <c r="M16" s="258"/>
      <c r="N16" s="258">
        <v>10</v>
      </c>
      <c r="O16" s="258"/>
      <c r="P16" s="258"/>
      <c r="Q16" s="258">
        <v>20</v>
      </c>
      <c r="R16" s="258"/>
      <c r="S16" s="258"/>
      <c r="T16" s="258">
        <v>30</v>
      </c>
      <c r="U16" s="258"/>
      <c r="V16" s="258"/>
      <c r="W16" s="258">
        <v>40</v>
      </c>
      <c r="X16" s="258"/>
      <c r="Y16" s="258"/>
      <c r="Z16" s="258">
        <v>50</v>
      </c>
      <c r="AA16" s="258"/>
      <c r="AB16" s="258"/>
      <c r="AC16" s="258">
        <v>60</v>
      </c>
      <c r="AD16" s="258"/>
      <c r="AE16" s="258"/>
      <c r="AF16" s="258">
        <v>70</v>
      </c>
      <c r="AG16" s="258"/>
      <c r="AH16" s="258"/>
      <c r="AI16" s="258">
        <v>80</v>
      </c>
      <c r="AJ16" s="258"/>
      <c r="AK16" s="258"/>
      <c r="AL16" s="258">
        <v>90</v>
      </c>
      <c r="AM16" s="258"/>
      <c r="AN16" s="258"/>
      <c r="AP16" s="26"/>
      <c r="AQ16" s="66">
        <v>0</v>
      </c>
      <c r="AR16" s="66">
        <v>10</v>
      </c>
      <c r="AS16" s="66">
        <v>20</v>
      </c>
      <c r="AT16" s="66">
        <v>30</v>
      </c>
      <c r="AU16" s="66">
        <v>40</v>
      </c>
      <c r="AV16" s="66">
        <v>50</v>
      </c>
      <c r="AW16" s="66">
        <v>60</v>
      </c>
      <c r="AX16" s="66">
        <v>70</v>
      </c>
      <c r="AY16" s="26">
        <v>80</v>
      </c>
      <c r="AZ16" s="26">
        <v>90</v>
      </c>
      <c r="BA16" s="26"/>
      <c r="BB16" s="26"/>
    </row>
    <row r="17" spans="1:52" ht="18" customHeight="1">
      <c r="A17" s="269" t="s">
        <v>140</v>
      </c>
      <c r="B17" s="270"/>
      <c r="C17" s="270"/>
      <c r="D17" s="270"/>
      <c r="E17" s="270"/>
      <c r="F17" s="270"/>
      <c r="G17" s="270"/>
      <c r="H17" s="270"/>
      <c r="I17" s="270"/>
      <c r="J17" s="270"/>
      <c r="K17" s="258">
        <f>SIN(K16)</f>
        <v>0</v>
      </c>
      <c r="L17" s="258"/>
      <c r="M17" s="258"/>
      <c r="N17" s="235">
        <v>0.174</v>
      </c>
      <c r="O17" s="235"/>
      <c r="P17" s="235"/>
      <c r="Q17" s="235">
        <v>0.342</v>
      </c>
      <c r="R17" s="235"/>
      <c r="S17" s="235"/>
      <c r="T17" s="235">
        <v>0.5</v>
      </c>
      <c r="U17" s="235"/>
      <c r="V17" s="235"/>
      <c r="W17" s="235">
        <v>0.643</v>
      </c>
      <c r="X17" s="235"/>
      <c r="Y17" s="235"/>
      <c r="Z17" s="235">
        <v>0.766</v>
      </c>
      <c r="AA17" s="235"/>
      <c r="AB17" s="235"/>
      <c r="AC17" s="235">
        <v>0.866</v>
      </c>
      <c r="AD17" s="235"/>
      <c r="AE17" s="235"/>
      <c r="AF17" s="235">
        <v>0.94</v>
      </c>
      <c r="AG17" s="235"/>
      <c r="AH17" s="235"/>
      <c r="AI17" s="235">
        <v>0.985</v>
      </c>
      <c r="AJ17" s="235"/>
      <c r="AK17" s="235"/>
      <c r="AL17" s="258">
        <v>1</v>
      </c>
      <c r="AM17" s="258"/>
      <c r="AN17" s="258"/>
      <c r="AY17" s="38"/>
      <c r="AZ17" s="38"/>
    </row>
    <row r="18" spans="1:52" ht="18" customHeight="1">
      <c r="A18" s="269" t="s">
        <v>188</v>
      </c>
      <c r="B18" s="270"/>
      <c r="C18" s="270"/>
      <c r="D18" s="270"/>
      <c r="E18" s="270"/>
      <c r="F18" s="270"/>
      <c r="G18" s="270"/>
      <c r="H18" s="270"/>
      <c r="I18" s="270"/>
      <c r="J18" s="270"/>
      <c r="K18" s="274">
        <f>O14*K17</f>
        <v>0</v>
      </c>
      <c r="L18" s="274"/>
      <c r="M18" s="274"/>
      <c r="N18" s="235">
        <f>O14*N17</f>
        <v>0.7780643059843155</v>
      </c>
      <c r="O18" s="235"/>
      <c r="P18" s="235"/>
      <c r="Q18" s="235">
        <f>O14*Q17</f>
        <v>1.5292988083139998</v>
      </c>
      <c r="R18" s="235"/>
      <c r="S18" s="235"/>
      <c r="T18" s="235">
        <f>O14*T17</f>
        <v>2.2358169712192977</v>
      </c>
      <c r="U18" s="235"/>
      <c r="V18" s="235"/>
      <c r="W18" s="235">
        <f>O14*W17</f>
        <v>2.875260624988017</v>
      </c>
      <c r="X18" s="235"/>
      <c r="Y18" s="235"/>
      <c r="Z18" s="235">
        <f>O14*Z17</f>
        <v>3.425271599907964</v>
      </c>
      <c r="AA18" s="235"/>
      <c r="AB18" s="235"/>
      <c r="AC18" s="235">
        <f>O14*AC17</f>
        <v>3.8724349941518237</v>
      </c>
      <c r="AD18" s="235"/>
      <c r="AE18" s="235"/>
      <c r="AF18" s="235">
        <f>O14*AF17</f>
        <v>4.2033359058922795</v>
      </c>
      <c r="AG18" s="235"/>
      <c r="AH18" s="235"/>
      <c r="AI18" s="235"/>
      <c r="AJ18" s="235"/>
      <c r="AK18" s="235"/>
      <c r="AL18" s="235"/>
      <c r="AM18" s="235"/>
      <c r="AN18" s="235"/>
      <c r="AQ18" s="67">
        <v>0</v>
      </c>
      <c r="AR18" s="67">
        <f>N20</f>
        <v>0.21193569401568446</v>
      </c>
      <c r="AS18" s="67">
        <f>Q20</f>
        <v>0.3307011916860003</v>
      </c>
      <c r="AT18" s="67">
        <f>T20</f>
        <v>0.33418302878070216</v>
      </c>
      <c r="AU18" s="67">
        <f>W20</f>
        <v>0.21473937501198304</v>
      </c>
      <c r="AV18" s="67">
        <f>Z20</f>
        <v>-0.06527159990796427</v>
      </c>
      <c r="AW18" s="67">
        <f>AC20</f>
        <v>-0.4424349941518235</v>
      </c>
      <c r="AX18" s="67">
        <f>AF20</f>
        <v>-0.8533359058922794</v>
      </c>
      <c r="AY18" s="38"/>
      <c r="AZ18" s="38"/>
    </row>
    <row r="19" spans="1:51" ht="20.25" customHeight="1">
      <c r="A19" s="275" t="s">
        <v>144</v>
      </c>
      <c r="B19" s="276"/>
      <c r="C19" s="276"/>
      <c r="D19" s="276"/>
      <c r="E19" s="276"/>
      <c r="F19" s="276"/>
      <c r="G19" s="276"/>
      <c r="H19" s="276"/>
      <c r="I19" s="276"/>
      <c r="J19" s="276"/>
      <c r="K19" s="258">
        <v>0</v>
      </c>
      <c r="L19" s="258"/>
      <c r="M19" s="258"/>
      <c r="N19" s="243">
        <f>'Исходные данные'!C29</f>
        <v>0.99</v>
      </c>
      <c r="O19" s="258"/>
      <c r="P19" s="258"/>
      <c r="Q19" s="243">
        <f>'Исходные данные'!D29</f>
        <v>1.86</v>
      </c>
      <c r="R19" s="258"/>
      <c r="S19" s="258"/>
      <c r="T19" s="243">
        <f>'Исходные данные'!E29</f>
        <v>2.57</v>
      </c>
      <c r="U19" s="258"/>
      <c r="V19" s="258"/>
      <c r="W19" s="243">
        <f>'Исходные данные'!F29</f>
        <v>3.09</v>
      </c>
      <c r="X19" s="258"/>
      <c r="Y19" s="258"/>
      <c r="Z19" s="243">
        <f>'Исходные данные'!G29</f>
        <v>3.36</v>
      </c>
      <c r="AA19" s="258"/>
      <c r="AB19" s="258"/>
      <c r="AC19" s="243">
        <f>'Исходные данные'!H29</f>
        <v>3.43</v>
      </c>
      <c r="AD19" s="258"/>
      <c r="AE19" s="258"/>
      <c r="AF19" s="243">
        <f>'Исходные данные'!I29</f>
        <v>3.35</v>
      </c>
      <c r="AG19" s="258"/>
      <c r="AH19" s="258"/>
      <c r="AI19" s="258"/>
      <c r="AJ19" s="258"/>
      <c r="AK19" s="258"/>
      <c r="AL19" s="258"/>
      <c r="AM19" s="258"/>
      <c r="AN19" s="258"/>
      <c r="AQ19" s="38">
        <f>K22</f>
        <v>0</v>
      </c>
      <c r="AR19" s="38">
        <f>N22</f>
        <v>0.01849487831536468</v>
      </c>
      <c r="AS19" s="38">
        <f>Q22</f>
        <v>0.06584887980667738</v>
      </c>
      <c r="AT19" s="38">
        <f>T22</f>
        <v>0.12387097376517651</v>
      </c>
      <c r="AU19" s="38">
        <f>W22</f>
        <v>0.17177349018589735</v>
      </c>
      <c r="AV19" s="38">
        <f>Z22</f>
        <v>0.18481701419187502</v>
      </c>
      <c r="AW19" s="38">
        <f>AC22</f>
        <v>0.1405112556897271</v>
      </c>
      <c r="AX19" s="38">
        <f>AF22</f>
        <v>0.027433912903227463</v>
      </c>
      <c r="AY19" s="38"/>
    </row>
    <row r="20" spans="1:50" ht="18" customHeight="1">
      <c r="A20" s="275" t="s">
        <v>187</v>
      </c>
      <c r="B20" s="270"/>
      <c r="C20" s="270"/>
      <c r="D20" s="270"/>
      <c r="E20" s="270"/>
      <c r="F20" s="270"/>
      <c r="G20" s="270"/>
      <c r="H20" s="270"/>
      <c r="I20" s="270"/>
      <c r="J20" s="270"/>
      <c r="K20" s="274">
        <v>0</v>
      </c>
      <c r="L20" s="274"/>
      <c r="M20" s="274"/>
      <c r="N20" s="243">
        <f>N19-N18</f>
        <v>0.21193569401568446</v>
      </c>
      <c r="O20" s="243"/>
      <c r="P20" s="243"/>
      <c r="Q20" s="243">
        <f>Q19-Q18</f>
        <v>0.3307011916860003</v>
      </c>
      <c r="R20" s="243"/>
      <c r="S20" s="243"/>
      <c r="T20" s="243">
        <f>T19-T18</f>
        <v>0.33418302878070216</v>
      </c>
      <c r="U20" s="243"/>
      <c r="V20" s="243"/>
      <c r="W20" s="243">
        <f>W19-W18</f>
        <v>0.21473937501198304</v>
      </c>
      <c r="X20" s="243"/>
      <c r="Y20" s="243"/>
      <c r="Z20" s="243">
        <f>Z19-Z18</f>
        <v>-0.06527159990796427</v>
      </c>
      <c r="AA20" s="243"/>
      <c r="AB20" s="243"/>
      <c r="AC20" s="243">
        <f>AC19-AC18</f>
        <v>-0.4424349941518235</v>
      </c>
      <c r="AD20" s="243"/>
      <c r="AE20" s="243"/>
      <c r="AF20" s="243">
        <f>AF19-AF18</f>
        <v>-0.8533359058922794</v>
      </c>
      <c r="AG20" s="243"/>
      <c r="AH20" s="243"/>
      <c r="AI20" s="244"/>
      <c r="AJ20" s="244"/>
      <c r="AK20" s="244"/>
      <c r="AL20" s="240"/>
      <c r="AM20" s="241"/>
      <c r="AN20" s="242"/>
      <c r="AQ20" s="38">
        <v>0</v>
      </c>
      <c r="AR20" s="38">
        <v>57.3</v>
      </c>
      <c r="AS20" s="38">
        <v>57.3</v>
      </c>
      <c r="AT20" s="38"/>
      <c r="AU20" s="38"/>
      <c r="AV20" s="38"/>
      <c r="AW20" s="38"/>
      <c r="AX20" s="38"/>
    </row>
    <row r="21" spans="1:47" ht="18" customHeight="1">
      <c r="A21" s="275" t="s">
        <v>143</v>
      </c>
      <c r="B21" s="260"/>
      <c r="C21" s="260"/>
      <c r="D21" s="260"/>
      <c r="E21" s="260"/>
      <c r="F21" s="260"/>
      <c r="G21" s="260"/>
      <c r="H21" s="260"/>
      <c r="I21" s="260"/>
      <c r="J21" s="260"/>
      <c r="K21" s="258"/>
      <c r="L21" s="258"/>
      <c r="M21" s="258"/>
      <c r="N21" s="243"/>
      <c r="O21" s="243"/>
      <c r="P21" s="243"/>
      <c r="Q21" s="258"/>
      <c r="R21" s="258"/>
      <c r="S21" s="258"/>
      <c r="T21" s="243"/>
      <c r="U21" s="243"/>
      <c r="V21" s="243"/>
      <c r="W21" s="243"/>
      <c r="X21" s="243"/>
      <c r="Y21" s="243"/>
      <c r="Z21" s="243"/>
      <c r="AA21" s="243"/>
      <c r="AB21" s="243"/>
      <c r="AC21" s="243"/>
      <c r="AD21" s="243"/>
      <c r="AE21" s="243"/>
      <c r="AF21" s="243"/>
      <c r="AG21" s="243"/>
      <c r="AH21" s="243"/>
      <c r="AI21" s="244"/>
      <c r="AJ21" s="244"/>
      <c r="AK21" s="244"/>
      <c r="AL21" s="240"/>
      <c r="AM21" s="241"/>
      <c r="AN21" s="242"/>
      <c r="AQ21">
        <v>0</v>
      </c>
      <c r="AR21" s="38">
        <f>I14</f>
        <v>1.248</v>
      </c>
      <c r="AS21">
        <v>0</v>
      </c>
      <c r="AU21" s="38"/>
    </row>
    <row r="22" spans="1:47" ht="18" customHeight="1">
      <c r="A22" s="259" t="s">
        <v>192</v>
      </c>
      <c r="B22" s="260"/>
      <c r="C22" s="260"/>
      <c r="D22" s="260"/>
      <c r="E22" s="260"/>
      <c r="F22" s="260"/>
      <c r="G22" s="260"/>
      <c r="H22" s="260"/>
      <c r="I22" s="260"/>
      <c r="J22" s="260"/>
      <c r="K22" s="261">
        <v>0</v>
      </c>
      <c r="L22" s="262"/>
      <c r="M22" s="263"/>
      <c r="N22" s="264">
        <f>(SUM(K20:P20)/2)*RADIANS(10)</f>
        <v>0.01849487831536468</v>
      </c>
      <c r="O22" s="215"/>
      <c r="P22" s="234"/>
      <c r="Q22" s="264">
        <f>((K20+Q20/2)+N20)*RADIANS(10)</f>
        <v>0.06584887980667738</v>
      </c>
      <c r="R22" s="215"/>
      <c r="S22" s="234"/>
      <c r="T22" s="264">
        <f>(SUM(N20:S20)+((K20+T20)/2))*RADIANS(10)</f>
        <v>0.12387097376517651</v>
      </c>
      <c r="U22" s="215"/>
      <c r="V22" s="234"/>
      <c r="W22" s="264">
        <f>(SUM(N20:V20)+((K20+W20)/2))*RADIANS(10)</f>
        <v>0.17177349018589735</v>
      </c>
      <c r="X22" s="215"/>
      <c r="Y22" s="234"/>
      <c r="Z22" s="264">
        <f>(SUM(N20:Y20)+(Z20/2))*RADIANS(10)</f>
        <v>0.18481701419187502</v>
      </c>
      <c r="AA22" s="215"/>
      <c r="AB22" s="234"/>
      <c r="AC22" s="264">
        <f>(SUM(N20:AB20)+(AC20/2))*RADIANS(10)</f>
        <v>0.1405112556897271</v>
      </c>
      <c r="AD22" s="215"/>
      <c r="AE22" s="234"/>
      <c r="AF22" s="264">
        <f>(SUM(N20:AE20)+(AF20/2))*RADIANS(10)</f>
        <v>0.027433912903227463</v>
      </c>
      <c r="AG22" s="215"/>
      <c r="AH22" s="234"/>
      <c r="AI22" s="264"/>
      <c r="AJ22" s="215"/>
      <c r="AK22" s="234"/>
      <c r="AL22" s="264"/>
      <c r="AM22" s="215"/>
      <c r="AN22" s="234"/>
      <c r="AR22" s="38"/>
      <c r="AU22" s="38"/>
    </row>
    <row r="23" spans="1:40" ht="18" customHeight="1">
      <c r="A23" s="34"/>
      <c r="B23" s="34"/>
      <c r="C23" s="34"/>
      <c r="D23" s="34"/>
      <c r="E23" s="34"/>
      <c r="F23" s="34"/>
      <c r="G23" s="34"/>
      <c r="H23" s="34"/>
      <c r="I23" s="34"/>
      <c r="J23" s="34"/>
      <c r="K23" s="34"/>
      <c r="L23" s="34"/>
      <c r="M23" s="34"/>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row>
    <row r="24" ht="18" customHeight="1">
      <c r="A24" s="37"/>
    </row>
    <row r="25" ht="2.25" customHeight="1"/>
    <row r="26" ht="10.5" customHeight="1"/>
    <row r="27" ht="7.5" customHeight="1"/>
    <row r="28" ht="10.5" customHeight="1"/>
    <row r="29" ht="11.25" customHeight="1"/>
    <row r="30" ht="10.5" customHeight="1"/>
    <row r="31" ht="11.25" customHeight="1"/>
    <row r="32" ht="10.5" customHeight="1"/>
    <row r="33" ht="11.25" customHeight="1"/>
    <row r="34" ht="11.25" customHeight="1"/>
    <row r="35" ht="11.25" customHeight="1"/>
    <row r="36" ht="11.25" customHeight="1"/>
    <row r="37" spans="21:40" ht="11.25" customHeight="1">
      <c r="U37" s="6"/>
      <c r="V37" s="6"/>
      <c r="W37" s="6"/>
      <c r="X37" s="6"/>
      <c r="Y37" s="6"/>
      <c r="Z37" s="6"/>
      <c r="AA37" s="6"/>
      <c r="AB37" s="6"/>
      <c r="AC37" s="6"/>
      <c r="AD37" s="6"/>
      <c r="AE37" s="6"/>
      <c r="AF37" s="6"/>
      <c r="AG37" s="6"/>
      <c r="AH37" s="6"/>
      <c r="AI37" s="6"/>
      <c r="AJ37" s="6"/>
      <c r="AK37" s="6"/>
      <c r="AL37" s="6"/>
      <c r="AM37" s="6"/>
      <c r="AN37" s="6"/>
    </row>
    <row r="38" spans="21:40" ht="11.25" customHeight="1">
      <c r="U38" s="6"/>
      <c r="V38" s="6"/>
      <c r="W38" s="6"/>
      <c r="X38" s="6"/>
      <c r="Y38" s="6"/>
      <c r="Z38" s="6"/>
      <c r="AA38" s="6"/>
      <c r="AB38" s="6"/>
      <c r="AC38" s="6"/>
      <c r="AD38" s="6"/>
      <c r="AE38" s="6"/>
      <c r="AF38" s="6"/>
      <c r="AG38" s="6"/>
      <c r="AH38" s="6"/>
      <c r="AI38" s="6"/>
      <c r="AJ38" s="6"/>
      <c r="AK38" s="6"/>
      <c r="AL38" s="6"/>
      <c r="AM38" s="6"/>
      <c r="AN38" s="6"/>
    </row>
    <row r="39" spans="1:21" s="6" customFormat="1" ht="11.25" customHeight="1">
      <c r="A39"/>
      <c r="B39"/>
      <c r="C39"/>
      <c r="D39"/>
      <c r="E39"/>
      <c r="F39"/>
      <c r="G39"/>
      <c r="H39"/>
      <c r="I39"/>
      <c r="J39"/>
      <c r="K39"/>
      <c r="L39"/>
      <c r="M39"/>
      <c r="N39"/>
      <c r="O39"/>
      <c r="P39"/>
      <c r="Q39"/>
      <c r="R39"/>
      <c r="S39"/>
      <c r="T39"/>
      <c r="U39" s="20"/>
    </row>
    <row r="40" spans="1:20" s="6" customFormat="1" ht="11.25" customHeight="1">
      <c r="A40"/>
      <c r="B40"/>
      <c r="C40"/>
      <c r="D40"/>
      <c r="E40"/>
      <c r="F40"/>
      <c r="G40"/>
      <c r="H40"/>
      <c r="I40"/>
      <c r="J40"/>
      <c r="K40"/>
      <c r="L40"/>
      <c r="M40"/>
      <c r="N40"/>
      <c r="O40"/>
      <c r="P40"/>
      <c r="Q40"/>
      <c r="R40"/>
      <c r="S40"/>
      <c r="T40"/>
    </row>
    <row r="41" spans="1:20" s="6" customFormat="1" ht="11.25" customHeight="1">
      <c r="A41"/>
      <c r="B41"/>
      <c r="C41"/>
      <c r="D41"/>
      <c r="E41"/>
      <c r="F41"/>
      <c r="G41"/>
      <c r="H41"/>
      <c r="I41"/>
      <c r="J41"/>
      <c r="K41"/>
      <c r="L41"/>
      <c r="M41"/>
      <c r="N41"/>
      <c r="O41"/>
      <c r="P41"/>
      <c r="Q41"/>
      <c r="R41"/>
      <c r="S41"/>
      <c r="T41"/>
    </row>
    <row r="42" spans="1:20" s="6" customFormat="1" ht="11.25" customHeight="1">
      <c r="A42"/>
      <c r="B42"/>
      <c r="C42"/>
      <c r="D42"/>
      <c r="E42"/>
      <c r="F42"/>
      <c r="G42"/>
      <c r="H42"/>
      <c r="I42"/>
      <c r="J42"/>
      <c r="K42"/>
      <c r="L42"/>
      <c r="M42"/>
      <c r="N42"/>
      <c r="O42"/>
      <c r="P42"/>
      <c r="Q42"/>
      <c r="R42"/>
      <c r="S42"/>
      <c r="T42"/>
    </row>
    <row r="43" spans="1:20" s="6" customFormat="1" ht="11.25" customHeight="1">
      <c r="A43"/>
      <c r="B43"/>
      <c r="C43"/>
      <c r="D43"/>
      <c r="E43"/>
      <c r="F43"/>
      <c r="G43"/>
      <c r="H43"/>
      <c r="I43"/>
      <c r="J43"/>
      <c r="K43"/>
      <c r="L43"/>
      <c r="M43"/>
      <c r="N43"/>
      <c r="O43"/>
      <c r="P43"/>
      <c r="Q43"/>
      <c r="R43"/>
      <c r="S43"/>
      <c r="T43"/>
    </row>
    <row r="44" spans="1:40" s="6" customFormat="1" ht="25.5" customHeight="1">
      <c r="A44" s="211" t="s">
        <v>103</v>
      </c>
      <c r="B44" s="211"/>
      <c r="C44" s="211"/>
      <c r="D44" s="211"/>
      <c r="E44" s="211"/>
      <c r="F44" s="211"/>
      <c r="G44" s="211"/>
      <c r="H44" s="211"/>
      <c r="I44" s="211"/>
      <c r="J44" s="211"/>
      <c r="K44" s="211"/>
      <c r="L44" s="211"/>
      <c r="M44" s="211"/>
      <c r="N44" s="211"/>
      <c r="O44" s="211"/>
      <c r="P44" s="211"/>
      <c r="Q44" s="211"/>
      <c r="R44" s="211"/>
      <c r="S44" s="211"/>
      <c r="T44" s="211"/>
      <c r="U44"/>
      <c r="V44"/>
      <c r="W44"/>
      <c r="X44"/>
      <c r="Y44"/>
      <c r="Z44"/>
      <c r="AA44"/>
      <c r="AB44"/>
      <c r="AC44"/>
      <c r="AD44"/>
      <c r="AE44"/>
      <c r="AF44"/>
      <c r="AG44"/>
      <c r="AH44"/>
      <c r="AI44"/>
      <c r="AJ44"/>
      <c r="AK44"/>
      <c r="AL44"/>
      <c r="AM44"/>
      <c r="AN44"/>
    </row>
    <row r="45" spans="1:40" s="6" customFormat="1" ht="14.25" customHeight="1">
      <c r="A45" s="212" t="s">
        <v>104</v>
      </c>
      <c r="B45" s="212"/>
      <c r="C45" s="212"/>
      <c r="D45" s="212"/>
      <c r="E45" s="212"/>
      <c r="F45" s="212"/>
      <c r="G45" s="212"/>
      <c r="H45" s="212"/>
      <c r="I45" s="212"/>
      <c r="J45" s="212"/>
      <c r="K45" s="212"/>
      <c r="L45" s="212"/>
      <c r="M45" s="212"/>
      <c r="N45" s="212"/>
      <c r="O45" s="212"/>
      <c r="P45" s="212"/>
      <c r="Q45" s="212"/>
      <c r="R45" s="212"/>
      <c r="S45" s="212"/>
      <c r="T45" s="212"/>
      <c r="U45"/>
      <c r="V45"/>
      <c r="W45"/>
      <c r="X45"/>
      <c r="Y45"/>
      <c r="Z45"/>
      <c r="AA45"/>
      <c r="AB45"/>
      <c r="AC45"/>
      <c r="AD45"/>
      <c r="AE45"/>
      <c r="AF45"/>
      <c r="AG45"/>
      <c r="AH45"/>
      <c r="AI45"/>
      <c r="AJ45"/>
      <c r="AK45"/>
      <c r="AL45"/>
      <c r="AM45"/>
      <c r="AN45"/>
    </row>
    <row r="46" spans="16:20" ht="11.25" customHeight="1">
      <c r="P46" s="19"/>
      <c r="Q46" s="19"/>
      <c r="R46" s="19"/>
      <c r="S46" s="19"/>
      <c r="T46" s="19"/>
    </row>
    <row r="47" spans="1:40" ht="18.75" customHeight="1">
      <c r="A47" s="246" t="s">
        <v>124</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8"/>
      <c r="AH47" s="249">
        <f>I14</f>
        <v>1.248</v>
      </c>
      <c r="AI47" s="250"/>
      <c r="AJ47" s="251"/>
      <c r="AK47" s="33" t="s">
        <v>93</v>
      </c>
      <c r="AL47" s="257">
        <v>0.74</v>
      </c>
      <c r="AM47" s="250"/>
      <c r="AN47" s="251"/>
    </row>
    <row r="48" spans="1:40" ht="2.2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99"/>
      <c r="AI48" s="99"/>
      <c r="AJ48" s="99"/>
      <c r="AL48" s="100"/>
      <c r="AM48" s="100"/>
      <c r="AN48" s="100"/>
    </row>
    <row r="49" spans="1:40" ht="17.25" customHeight="1">
      <c r="A49" s="246" t="s">
        <v>115</v>
      </c>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8"/>
      <c r="AH49" s="249" t="s">
        <v>210</v>
      </c>
      <c r="AI49" s="250"/>
      <c r="AJ49" s="251"/>
      <c r="AK49" s="33" t="s">
        <v>93</v>
      </c>
      <c r="AL49" s="254">
        <v>1</v>
      </c>
      <c r="AM49" s="255"/>
      <c r="AN49" s="256"/>
    </row>
    <row r="50" spans="1:40" ht="2.2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99"/>
      <c r="AI50" s="99"/>
      <c r="AJ50" s="99"/>
      <c r="AL50" s="100"/>
      <c r="AM50" s="100"/>
      <c r="AN50" s="100"/>
    </row>
    <row r="51" spans="1:40" ht="17.25" customHeight="1">
      <c r="A51" s="246" t="s">
        <v>116</v>
      </c>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8"/>
      <c r="AH51" s="249">
        <v>0.35</v>
      </c>
      <c r="AI51" s="250"/>
      <c r="AJ51" s="251"/>
      <c r="AK51" s="33" t="s">
        <v>93</v>
      </c>
      <c r="AL51" s="254">
        <v>0.2</v>
      </c>
      <c r="AM51" s="255"/>
      <c r="AN51" s="256"/>
    </row>
    <row r="52" spans="1:40" ht="2.2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99"/>
      <c r="AI52" s="99"/>
      <c r="AJ52" s="99"/>
      <c r="AL52" s="100"/>
      <c r="AM52" s="100"/>
      <c r="AN52" s="100"/>
    </row>
    <row r="53" spans="1:40" ht="17.25" customHeight="1">
      <c r="A53" s="246" t="s">
        <v>117</v>
      </c>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8"/>
      <c r="AH53" s="254" t="s">
        <v>215</v>
      </c>
      <c r="AI53" s="255"/>
      <c r="AJ53" s="256"/>
      <c r="AK53" s="33" t="s">
        <v>93</v>
      </c>
      <c r="AL53" s="254" t="s">
        <v>212</v>
      </c>
      <c r="AM53" s="255"/>
      <c r="AN53" s="256"/>
    </row>
    <row r="54" spans="1:40" ht="2.25" customHeight="1">
      <c r="A54" s="30"/>
      <c r="B54" s="30"/>
      <c r="C54" s="30"/>
      <c r="D54" s="30"/>
      <c r="E54" s="30"/>
      <c r="F54" s="30"/>
      <c r="G54" s="30"/>
      <c r="H54" s="30"/>
      <c r="I54" s="30"/>
      <c r="J54" s="30"/>
      <c r="K54" s="30"/>
      <c r="L54" s="30"/>
      <c r="M54" s="30"/>
      <c r="N54" s="30"/>
      <c r="O54" s="30"/>
      <c r="P54" s="31"/>
      <c r="Q54" s="31"/>
      <c r="R54" s="31"/>
      <c r="S54" s="31"/>
      <c r="T54" s="31"/>
      <c r="U54" s="31"/>
      <c r="V54" s="31"/>
      <c r="W54" s="31"/>
      <c r="X54" s="31"/>
      <c r="Y54" s="31"/>
      <c r="Z54" s="31"/>
      <c r="AA54" s="31"/>
      <c r="AB54" s="31"/>
      <c r="AC54" s="31"/>
      <c r="AD54" s="31"/>
      <c r="AE54" s="31"/>
      <c r="AF54" s="31"/>
      <c r="AG54" s="31"/>
      <c r="AH54" s="99"/>
      <c r="AI54" s="99"/>
      <c r="AJ54" s="99"/>
      <c r="AK54" s="24"/>
      <c r="AL54" s="101"/>
      <c r="AM54" s="101"/>
      <c r="AN54" s="101"/>
    </row>
    <row r="55" spans="1:40" ht="17.25" customHeight="1">
      <c r="A55" s="246" t="s">
        <v>118</v>
      </c>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8"/>
      <c r="AH55" s="254" t="s">
        <v>214</v>
      </c>
      <c r="AI55" s="255"/>
      <c r="AJ55" s="256"/>
      <c r="AK55" s="33" t="s">
        <v>93</v>
      </c>
      <c r="AL55" s="254" t="s">
        <v>211</v>
      </c>
      <c r="AM55" s="255"/>
      <c r="AN55" s="256"/>
    </row>
    <row r="56" spans="1:40" ht="2.25" customHeight="1">
      <c r="A56" s="30"/>
      <c r="B56" s="30"/>
      <c r="C56" s="30"/>
      <c r="D56" s="30"/>
      <c r="E56" s="30"/>
      <c r="F56" s="30"/>
      <c r="G56" s="30"/>
      <c r="H56" s="30"/>
      <c r="I56" s="30"/>
      <c r="J56" s="30"/>
      <c r="K56" s="30"/>
      <c r="L56" s="30"/>
      <c r="M56" s="30"/>
      <c r="N56" s="30"/>
      <c r="O56" s="30"/>
      <c r="P56" s="31"/>
      <c r="Q56" s="31"/>
      <c r="R56" s="31"/>
      <c r="S56" s="31"/>
      <c r="T56" s="31"/>
      <c r="U56" s="31"/>
      <c r="V56" s="31"/>
      <c r="W56" s="31"/>
      <c r="X56" s="31"/>
      <c r="Y56" s="31"/>
      <c r="Z56" s="31"/>
      <c r="AA56" s="31"/>
      <c r="AB56" s="31"/>
      <c r="AC56" s="31"/>
      <c r="AD56" s="31"/>
      <c r="AE56" s="31"/>
      <c r="AF56" s="31"/>
      <c r="AG56" s="31"/>
      <c r="AH56" s="99"/>
      <c r="AI56" s="99"/>
      <c r="AJ56" s="99"/>
      <c r="AK56" s="24"/>
      <c r="AL56" s="101"/>
      <c r="AM56" s="101"/>
      <c r="AN56" s="101"/>
    </row>
    <row r="57" spans="1:40" ht="2.25" customHeight="1">
      <c r="A57" s="30"/>
      <c r="B57" s="30"/>
      <c r="C57" s="30"/>
      <c r="D57" s="30"/>
      <c r="E57" s="30"/>
      <c r="F57" s="30"/>
      <c r="G57" s="30"/>
      <c r="H57" s="30"/>
      <c r="I57" s="30"/>
      <c r="J57" s="30"/>
      <c r="K57" s="30"/>
      <c r="L57" s="30"/>
      <c r="M57" s="30"/>
      <c r="N57" s="30"/>
      <c r="O57" s="30"/>
      <c r="P57" s="31"/>
      <c r="Q57" s="31"/>
      <c r="R57" s="31"/>
      <c r="S57" s="31"/>
      <c r="T57" s="31"/>
      <c r="U57" s="31"/>
      <c r="V57" s="31"/>
      <c r="W57" s="31"/>
      <c r="X57" s="31"/>
      <c r="Y57" s="31"/>
      <c r="Z57" s="31"/>
      <c r="AA57" s="31"/>
      <c r="AB57" s="31"/>
      <c r="AC57" s="31"/>
      <c r="AD57" s="31"/>
      <c r="AE57" s="31"/>
      <c r="AF57" s="31"/>
      <c r="AG57" s="31"/>
      <c r="AH57" s="99"/>
      <c r="AI57" s="99"/>
      <c r="AJ57" s="99"/>
      <c r="AK57" s="24"/>
      <c r="AL57" s="101"/>
      <c r="AM57" s="101"/>
      <c r="AN57" s="101"/>
    </row>
    <row r="58" spans="1:40" ht="17.25" customHeight="1">
      <c r="A58" s="246" t="s">
        <v>119</v>
      </c>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8"/>
      <c r="AH58" s="249" t="s">
        <v>210</v>
      </c>
      <c r="AI58" s="250"/>
      <c r="AJ58" s="251"/>
      <c r="AK58" s="33" t="s">
        <v>93</v>
      </c>
      <c r="AL58" s="254">
        <v>1</v>
      </c>
      <c r="AM58" s="255"/>
      <c r="AN58" s="256"/>
    </row>
    <row r="59" spans="1:40" ht="2.25" customHeight="1">
      <c r="A59" s="30"/>
      <c r="B59" s="30"/>
      <c r="C59" s="30"/>
      <c r="D59" s="30"/>
      <c r="E59" s="30"/>
      <c r="F59" s="30"/>
      <c r="G59" s="30"/>
      <c r="H59" s="30"/>
      <c r="I59" s="30"/>
      <c r="J59" s="30"/>
      <c r="K59" s="30"/>
      <c r="L59" s="30"/>
      <c r="M59" s="30"/>
      <c r="N59" s="30"/>
      <c r="O59" s="30"/>
      <c r="P59" s="31"/>
      <c r="Q59" s="31"/>
      <c r="R59" s="31"/>
      <c r="S59" s="31"/>
      <c r="T59" s="31"/>
      <c r="U59" s="31"/>
      <c r="V59" s="31"/>
      <c r="W59" s="31"/>
      <c r="X59" s="31"/>
      <c r="Y59" s="31"/>
      <c r="Z59" s="31"/>
      <c r="AA59" s="31"/>
      <c r="AB59" s="31"/>
      <c r="AC59" s="31"/>
      <c r="AD59" s="31"/>
      <c r="AE59" s="31"/>
      <c r="AF59" s="31"/>
      <c r="AG59" s="31"/>
      <c r="AK59" s="24"/>
      <c r="AL59" s="27"/>
      <c r="AM59" s="27"/>
      <c r="AN59" s="27"/>
    </row>
    <row r="60" spans="1:40" ht="17.25" customHeight="1">
      <c r="A60" s="211" t="s">
        <v>110</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row>
    <row r="61" spans="1:20" ht="12" customHeight="1">
      <c r="A61" s="212" t="s">
        <v>102</v>
      </c>
      <c r="B61" s="212"/>
      <c r="C61" s="212"/>
      <c r="D61" s="212"/>
      <c r="E61" s="212"/>
      <c r="F61" s="212"/>
      <c r="G61" s="212"/>
      <c r="H61" s="212"/>
      <c r="I61" s="212"/>
      <c r="J61" s="212"/>
      <c r="K61" s="212"/>
      <c r="L61" s="212"/>
      <c r="M61" s="212"/>
      <c r="N61" s="212"/>
      <c r="O61" s="212"/>
      <c r="P61" s="212"/>
      <c r="Q61" s="212"/>
      <c r="R61" s="212"/>
      <c r="S61" s="212"/>
      <c r="T61" s="212"/>
    </row>
    <row r="62" ht="14.25" customHeight="1"/>
    <row r="63" spans="1:39" ht="19.5" customHeight="1">
      <c r="A63" s="245" t="s">
        <v>120</v>
      </c>
      <c r="B63" s="193"/>
      <c r="C63" s="193"/>
      <c r="D63" s="193"/>
      <c r="E63" s="193"/>
      <c r="F63" s="193"/>
      <c r="G63" s="193"/>
      <c r="H63" s="193"/>
      <c r="I63" s="193"/>
      <c r="J63" s="193"/>
      <c r="K63" s="193"/>
      <c r="L63" s="193"/>
      <c r="M63" s="193"/>
      <c r="N63" s="193"/>
      <c r="O63" s="204"/>
      <c r="P63" s="236">
        <f>AH47</f>
        <v>1.248</v>
      </c>
      <c r="Q63" s="237"/>
      <c r="R63" s="238"/>
      <c r="S63" s="33" t="s">
        <v>93</v>
      </c>
      <c r="T63" s="236">
        <f>AL47</f>
        <v>0.74</v>
      </c>
      <c r="U63" s="237"/>
      <c r="V63" s="238"/>
      <c r="W63" s="252" t="s">
        <v>122</v>
      </c>
      <c r="X63" s="253"/>
      <c r="Y63" s="253"/>
      <c r="Z63" s="253"/>
      <c r="AA63" s="253"/>
      <c r="AB63" s="253"/>
      <c r="AC63" s="253"/>
      <c r="AD63" s="253"/>
      <c r="AE63" s="253"/>
      <c r="AF63" s="253"/>
      <c r="AG63" s="253"/>
      <c r="AH63" s="253"/>
      <c r="AI63" s="253"/>
      <c r="AJ63" s="253"/>
      <c r="AK63" s="253"/>
      <c r="AL63" s="253"/>
      <c r="AM63" s="253"/>
    </row>
    <row r="64" spans="1:37" ht="2.25" customHeight="1">
      <c r="A64" s="30"/>
      <c r="B64" s="30"/>
      <c r="C64" s="30"/>
      <c r="D64" s="30"/>
      <c r="E64" s="30"/>
      <c r="F64" s="30"/>
      <c r="G64" s="30"/>
      <c r="H64" s="30"/>
      <c r="I64" s="30"/>
      <c r="J64" s="30"/>
      <c r="K64" s="30"/>
      <c r="L64" s="30"/>
      <c r="M64" s="30"/>
      <c r="N64" s="30"/>
      <c r="O64" s="30"/>
      <c r="S64" s="23"/>
      <c r="W64" s="29"/>
      <c r="X64" s="29"/>
      <c r="Y64" s="29"/>
      <c r="Z64" s="29"/>
      <c r="AA64" s="29"/>
      <c r="AB64" s="29"/>
      <c r="AC64" s="29"/>
      <c r="AD64" s="29"/>
      <c r="AE64" s="29"/>
      <c r="AF64" s="29"/>
      <c r="AG64" s="29"/>
      <c r="AH64" s="29"/>
      <c r="AI64" s="29"/>
      <c r="AJ64" s="29"/>
      <c r="AK64" s="29"/>
    </row>
    <row r="65" spans="1:37" ht="17.25" customHeight="1">
      <c r="A65" s="245" t="s">
        <v>121</v>
      </c>
      <c r="B65" s="193"/>
      <c r="C65" s="193"/>
      <c r="D65" s="193"/>
      <c r="E65" s="193"/>
      <c r="F65" s="193"/>
      <c r="G65" s="193"/>
      <c r="H65" s="193"/>
      <c r="I65" s="193"/>
      <c r="J65" s="193"/>
      <c r="K65" s="193"/>
      <c r="L65" s="193"/>
      <c r="M65" s="193"/>
      <c r="N65" s="193"/>
      <c r="O65" s="204"/>
      <c r="P65" s="236">
        <v>4.47</v>
      </c>
      <c r="Q65" s="237"/>
      <c r="R65" s="238"/>
      <c r="S65" s="33" t="s">
        <v>94</v>
      </c>
      <c r="T65" s="236">
        <v>4.25</v>
      </c>
      <c r="U65" s="237"/>
      <c r="V65" s="238"/>
      <c r="W65" s="252" t="s">
        <v>123</v>
      </c>
      <c r="X65" s="273"/>
      <c r="Y65" s="273"/>
      <c r="Z65" s="273"/>
      <c r="AA65" s="273"/>
      <c r="AB65" s="273"/>
      <c r="AC65" s="273"/>
      <c r="AD65" s="273"/>
      <c r="AE65" s="273"/>
      <c r="AF65" s="273"/>
      <c r="AG65" s="273"/>
      <c r="AH65" s="273"/>
      <c r="AI65" s="273"/>
      <c r="AJ65" s="273"/>
      <c r="AK65" s="273"/>
    </row>
    <row r="66" spans="1:37" ht="2.25" customHeight="1">
      <c r="A66" s="30"/>
      <c r="B66" s="30"/>
      <c r="C66" s="30"/>
      <c r="D66" s="30"/>
      <c r="E66" s="30"/>
      <c r="F66" s="30"/>
      <c r="G66" s="30"/>
      <c r="H66" s="30"/>
      <c r="I66" s="30"/>
      <c r="J66" s="30"/>
      <c r="K66" s="30"/>
      <c r="L66" s="30"/>
      <c r="M66" s="30"/>
      <c r="N66" s="30"/>
      <c r="O66" s="30"/>
      <c r="S66" s="23"/>
      <c r="W66" s="29"/>
      <c r="X66" s="29"/>
      <c r="Y66" s="29"/>
      <c r="Z66" s="29"/>
      <c r="AA66" s="29"/>
      <c r="AB66" s="29"/>
      <c r="AC66" s="29"/>
      <c r="AD66" s="29"/>
      <c r="AE66" s="29"/>
      <c r="AF66" s="29"/>
      <c r="AG66" s="29"/>
      <c r="AH66" s="29"/>
      <c r="AI66" s="29"/>
      <c r="AJ66" s="29"/>
      <c r="AK66" s="29"/>
    </row>
    <row r="67" spans="1:4" ht="17.25" customHeight="1">
      <c r="A67" s="30"/>
      <c r="B67" s="30"/>
      <c r="C67" s="30"/>
      <c r="D67" s="30"/>
    </row>
    <row r="68" ht="2.25" customHeight="1"/>
    <row r="69" ht="17.25" customHeight="1"/>
    <row r="70" ht="11.25" customHeight="1"/>
    <row r="71" ht="10.5" customHeight="1"/>
    <row r="72" ht="11.25" customHeight="1"/>
    <row r="73" ht="11.25" customHeight="1"/>
    <row r="79" ht="10.5" customHeight="1"/>
    <row r="80" ht="10.5" customHeight="1"/>
    <row r="81" ht="10.5" customHeight="1"/>
    <row r="82" ht="10.5" customHeight="1"/>
    <row r="83" ht="10.5" customHeight="1"/>
    <row r="84" ht="10.5" customHeight="1"/>
    <row r="85" ht="10.5" customHeight="1"/>
    <row r="86" ht="10.5" customHeight="1"/>
    <row r="92" ht="10.5" customHeight="1"/>
    <row r="93" ht="12.75" customHeight="1"/>
    <row r="94" ht="12.75" customHeight="1"/>
    <row r="95" ht="10.5" customHeight="1"/>
    <row r="96" ht="11.25" customHeight="1"/>
    <row r="97" ht="11.25" customHeight="1"/>
    <row r="98" ht="10.5" customHeight="1"/>
    <row r="99" ht="11.25" customHeight="1"/>
    <row r="100" ht="11.25" customHeight="1"/>
    <row r="101" ht="10.5" customHeight="1"/>
    <row r="102" ht="10.5" customHeight="1"/>
    <row r="103" ht="10.5" customHeight="1"/>
  </sheetData>
  <mergeCells count="122">
    <mergeCell ref="AC22:AE22"/>
    <mergeCell ref="AF22:AH22"/>
    <mergeCell ref="AI22:AK22"/>
    <mergeCell ref="AL22:AN22"/>
    <mergeCell ref="Q22:S22"/>
    <mergeCell ref="T22:V22"/>
    <mergeCell ref="W22:Y22"/>
    <mergeCell ref="Z22:AB22"/>
    <mergeCell ref="W65:AK65"/>
    <mergeCell ref="A18:J18"/>
    <mergeCell ref="K18:M18"/>
    <mergeCell ref="A19:J19"/>
    <mergeCell ref="K19:M19"/>
    <mergeCell ref="A20:J20"/>
    <mergeCell ref="A21:J21"/>
    <mergeCell ref="K21:M21"/>
    <mergeCell ref="K20:M20"/>
    <mergeCell ref="AF21:AH21"/>
    <mergeCell ref="Z16:AB16"/>
    <mergeCell ref="W16:Y16"/>
    <mergeCell ref="AM14:AN14"/>
    <mergeCell ref="X8:AN8"/>
    <mergeCell ref="X10:AN10"/>
    <mergeCell ref="X11:AN11"/>
    <mergeCell ref="AL16:AN16"/>
    <mergeCell ref="AI16:AK16"/>
    <mergeCell ref="AF16:AH16"/>
    <mergeCell ref="AC16:AE16"/>
    <mergeCell ref="A1:AN1"/>
    <mergeCell ref="X5:AN5"/>
    <mergeCell ref="X4:AN4"/>
    <mergeCell ref="X7:AN7"/>
    <mergeCell ref="A2:T2"/>
    <mergeCell ref="N18:P18"/>
    <mergeCell ref="K16:M16"/>
    <mergeCell ref="I14:K14"/>
    <mergeCell ref="A45:T45"/>
    <mergeCell ref="C14:E14"/>
    <mergeCell ref="A16:J16"/>
    <mergeCell ref="A17:J17"/>
    <mergeCell ref="N17:P17"/>
    <mergeCell ref="K17:M17"/>
    <mergeCell ref="Q20:S20"/>
    <mergeCell ref="Q17:S17"/>
    <mergeCell ref="T16:V16"/>
    <mergeCell ref="Q16:S16"/>
    <mergeCell ref="N16:P16"/>
    <mergeCell ref="AL17:AN17"/>
    <mergeCell ref="AL19:AN19"/>
    <mergeCell ref="N19:P19"/>
    <mergeCell ref="Q19:S19"/>
    <mergeCell ref="T17:V17"/>
    <mergeCell ref="W17:Y17"/>
    <mergeCell ref="Z17:AB17"/>
    <mergeCell ref="AC17:AE17"/>
    <mergeCell ref="AF17:AH17"/>
    <mergeCell ref="AI17:AK17"/>
    <mergeCell ref="T19:V19"/>
    <mergeCell ref="W19:Y19"/>
    <mergeCell ref="Z19:AB19"/>
    <mergeCell ref="AC19:AE19"/>
    <mergeCell ref="AF19:AH19"/>
    <mergeCell ref="AI19:AK19"/>
    <mergeCell ref="Z21:AB21"/>
    <mergeCell ref="AC21:AE21"/>
    <mergeCell ref="Z20:AB20"/>
    <mergeCell ref="AC20:AE20"/>
    <mergeCell ref="AF20:AH20"/>
    <mergeCell ref="A47:AG47"/>
    <mergeCell ref="AH47:AJ47"/>
    <mergeCell ref="AL47:AN47"/>
    <mergeCell ref="W21:Y21"/>
    <mergeCell ref="A44:T44"/>
    <mergeCell ref="Q21:S21"/>
    <mergeCell ref="T21:V21"/>
    <mergeCell ref="A22:J22"/>
    <mergeCell ref="K22:M22"/>
    <mergeCell ref="N22:P22"/>
    <mergeCell ref="A51:AG51"/>
    <mergeCell ref="AH51:AJ51"/>
    <mergeCell ref="AL51:AN51"/>
    <mergeCell ref="A49:AG49"/>
    <mergeCell ref="AH49:AJ49"/>
    <mergeCell ref="AL49:AN49"/>
    <mergeCell ref="AH53:AJ53"/>
    <mergeCell ref="AL53:AN53"/>
    <mergeCell ref="A55:AG55"/>
    <mergeCell ref="AH55:AJ55"/>
    <mergeCell ref="AL55:AN55"/>
    <mergeCell ref="A63:O63"/>
    <mergeCell ref="P63:R63"/>
    <mergeCell ref="T63:V63"/>
    <mergeCell ref="A53:AG53"/>
    <mergeCell ref="A65:O65"/>
    <mergeCell ref="P65:R65"/>
    <mergeCell ref="T65:V65"/>
    <mergeCell ref="AI20:AK20"/>
    <mergeCell ref="A58:AG58"/>
    <mergeCell ref="AH58:AJ58"/>
    <mergeCell ref="A60:AN60"/>
    <mergeCell ref="W63:AM63"/>
    <mergeCell ref="AL58:AN58"/>
    <mergeCell ref="A61:T61"/>
    <mergeCell ref="AL20:AN20"/>
    <mergeCell ref="N21:P21"/>
    <mergeCell ref="AI21:AK21"/>
    <mergeCell ref="AL21:AN21"/>
    <mergeCell ref="N20:P20"/>
    <mergeCell ref="W20:Y20"/>
    <mergeCell ref="T20:V20"/>
    <mergeCell ref="O14:Q14"/>
    <mergeCell ref="U14:W14"/>
    <mergeCell ref="AA14:AC14"/>
    <mergeCell ref="AG14:AI14"/>
    <mergeCell ref="Q18:S18"/>
    <mergeCell ref="T18:V18"/>
    <mergeCell ref="W18:Y18"/>
    <mergeCell ref="Z18:AB18"/>
    <mergeCell ref="AC18:AE18"/>
    <mergeCell ref="AF18:AH18"/>
    <mergeCell ref="AI18:AK18"/>
    <mergeCell ref="AL18:AN18"/>
  </mergeCells>
  <printOptions horizontalCentered="1"/>
  <pageMargins left="0.7874015748031497" right="0.3937007874015748" top="0.5905511811023623" bottom="0.5905511811023623" header="0.5118110236220472" footer="0.5118110236220472"/>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ЦНИИМФ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Калинкин Дмитрий</dc:creator>
  <cp:keywords/>
  <dc:description/>
  <cp:lastModifiedBy>СТК-1012</cp:lastModifiedBy>
  <cp:lastPrinted>2002-05-31T13:01:39Z</cp:lastPrinted>
  <dcterms:created xsi:type="dcterms:W3CDTF">1999-07-09T08:26:08Z</dcterms:created>
  <dcterms:modified xsi:type="dcterms:W3CDTF">2002-06-23T10:33:46Z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