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Quantity of cargo" sheetId="1" r:id="rId1"/>
    <sheet name="Инструкция" sheetId="2" r:id="rId2"/>
    <sheet name="бланк" sheetId="3" r:id="rId3"/>
    <sheet name="Draft report" sheetId="4" r:id="rId4"/>
  </sheets>
  <definedNames/>
  <calcPr fullCalcOnLoad="1"/>
</workbook>
</file>

<file path=xl/comments3.xml><?xml version="1.0" encoding="utf-8"?>
<comments xmlns="http://schemas.openxmlformats.org/spreadsheetml/2006/main">
  <authors>
    <author>Oleg</author>
  </authors>
  <commentList>
    <comment ref="B36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Хозфекальные воды</t>
        </r>
      </text>
    </comment>
    <comment ref="B37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Подсланевые воды</t>
        </r>
      </text>
    </comment>
  </commentList>
</comments>
</file>

<file path=xl/sharedStrings.xml><?xml version="1.0" encoding="utf-8"?>
<sst xmlns="http://schemas.openxmlformats.org/spreadsheetml/2006/main" count="259" uniqueCount="157">
  <si>
    <t>STATEMENT OF LOADING, DISCHARGING FOR DRAUGHT AND DISPLACEMENT CALCULATION</t>
  </si>
  <si>
    <t>Date:</t>
  </si>
  <si>
    <t>Cargo:</t>
  </si>
  <si>
    <t>Port:</t>
  </si>
  <si>
    <t>m/v Sibirskiy 2133</t>
  </si>
  <si>
    <t>Home port</t>
  </si>
  <si>
    <t>Owner:</t>
  </si>
  <si>
    <t>Flag:</t>
  </si>
  <si>
    <t>Russia</t>
  </si>
  <si>
    <t>St Petersburg</t>
  </si>
  <si>
    <t>JSC North Western Fleet</t>
  </si>
  <si>
    <t>GRT:</t>
  </si>
  <si>
    <t>NRT:</t>
  </si>
  <si>
    <t>DW:</t>
  </si>
  <si>
    <t>Lpp</t>
  </si>
  <si>
    <t>Lightship</t>
  </si>
  <si>
    <t>Distance Forward PP</t>
  </si>
  <si>
    <t>Distance Aft PP</t>
  </si>
  <si>
    <t>m</t>
  </si>
  <si>
    <t>t</t>
  </si>
  <si>
    <t>1) DRAUGHTS, m</t>
  </si>
  <si>
    <t>Before</t>
  </si>
  <si>
    <t>After</t>
  </si>
  <si>
    <t>PS</t>
  </si>
  <si>
    <t>SB</t>
  </si>
  <si>
    <t>Mean</t>
  </si>
  <si>
    <t>Trim`, Tf `-Ta `</t>
  </si>
  <si>
    <t>Midship, Tm`</t>
  </si>
  <si>
    <t>Aft, Ta`</t>
  </si>
  <si>
    <t>Marks</t>
  </si>
  <si>
    <t>Forward, Tf `</t>
  </si>
  <si>
    <t>True forward PP, Tf=Tf`+f*Trim`/(Lpp-a-f)</t>
  </si>
  <si>
    <t>True Aft PP, Ta=Ta`-a*Trim`/(Lpp-a-f)</t>
  </si>
  <si>
    <t>True Trim, Tf-Ta</t>
  </si>
  <si>
    <t>Mean of  Mean, Tmm=(Ta+6Tm+Tf)/8</t>
  </si>
  <si>
    <t>2) DIPLACEMENT,mt</t>
  </si>
  <si>
    <t>TPC</t>
  </si>
  <si>
    <t>LCF</t>
  </si>
  <si>
    <t>dMTC=MTC(+50cm) - MTC(-50cm)</t>
  </si>
  <si>
    <t>1st trim corr Q1=100*LCF*TPC*TRIM/Lpp</t>
  </si>
  <si>
    <r>
      <t>2nd trim corr, Q2=50*Dmtc*TRIM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>(w)/Lpp</t>
    </r>
  </si>
  <si>
    <t>Displ. Corr. For Trim, D``=D`+Q1+Q2</t>
  </si>
  <si>
    <t>Sea water Density,Y</t>
  </si>
  <si>
    <t>Displacement for Density, D=D``*Y/1.025</t>
  </si>
  <si>
    <t>Все данные, которые можно изменять в этой таблице, помечены зеленым цветом.</t>
  </si>
  <si>
    <t xml:space="preserve">Это простая форма для подсчета количества груза в судовых условиях с использованием судовой документации. </t>
  </si>
  <si>
    <t>3) DEDUCTIBLES</t>
  </si>
  <si>
    <t>Ballast</t>
  </si>
  <si>
    <t>Bunkers</t>
  </si>
  <si>
    <t>M.G.O.</t>
  </si>
  <si>
    <t>Lubricating oil</t>
  </si>
  <si>
    <t>Fresh water</t>
  </si>
  <si>
    <t>M.D.O.</t>
  </si>
  <si>
    <t>Sewage water</t>
  </si>
  <si>
    <t>Crew</t>
  </si>
  <si>
    <t>Bilge waters</t>
  </si>
  <si>
    <t>Others</t>
  </si>
  <si>
    <t>Total Deductions</t>
  </si>
  <si>
    <t>Total Bunkers</t>
  </si>
  <si>
    <t>Constant</t>
  </si>
  <si>
    <t>Light ship</t>
  </si>
  <si>
    <t>Cargo</t>
  </si>
  <si>
    <t>metric tons</t>
  </si>
  <si>
    <t>В графе "Константа" появляются или константа или константа+груз</t>
  </si>
  <si>
    <t>Displacement Mean of Mean(1.025), D`</t>
  </si>
  <si>
    <t>составил Борискин Олег oboriskin@mail.ru</t>
  </si>
  <si>
    <t>DRAFT SURVEY REPORT</t>
  </si>
  <si>
    <t>Vessel</t>
  </si>
  <si>
    <t>Class of ship</t>
  </si>
  <si>
    <t>Flag</t>
  </si>
  <si>
    <t>Vessel arrived at berth:</t>
  </si>
  <si>
    <t>at</t>
  </si>
  <si>
    <t xml:space="preserve">For account of </t>
  </si>
  <si>
    <t>Loading commenced:</t>
  </si>
  <si>
    <t>Loading completed  :</t>
  </si>
  <si>
    <t>INITIAL DRAFT SURVEY</t>
  </si>
  <si>
    <t>FINAL DRAFT SURVEY</t>
  </si>
  <si>
    <t>Started on</t>
  </si>
  <si>
    <t>Completed on</t>
  </si>
  <si>
    <t>Remarks</t>
  </si>
  <si>
    <t>SEA CALM</t>
  </si>
  <si>
    <t>INITIAL</t>
  </si>
  <si>
    <t>FINAL</t>
  </si>
  <si>
    <t>Fore P/Side</t>
  </si>
  <si>
    <t>Breadth</t>
  </si>
  <si>
    <t>Fore S/Board</t>
  </si>
  <si>
    <t>Observed trim (by aft/fore)</t>
  </si>
  <si>
    <t>Mean Fore</t>
  </si>
  <si>
    <t>Actual Trim</t>
  </si>
  <si>
    <t>Fore correction</t>
  </si>
  <si>
    <t>Distance Marks - Fore PP (A)</t>
  </si>
  <si>
    <t>Fore corrected</t>
  </si>
  <si>
    <t>Distance Marks - Aft PP (B)</t>
  </si>
  <si>
    <t>Aft P/Side</t>
  </si>
  <si>
    <t>Distance Marks - Mid PP ( C )</t>
  </si>
  <si>
    <t>Aft S/Board</t>
  </si>
  <si>
    <t>Mean Aft</t>
  </si>
  <si>
    <t>TPC1</t>
  </si>
  <si>
    <t>Aft Correction</t>
  </si>
  <si>
    <t>TPC2</t>
  </si>
  <si>
    <t>Aft  corrected</t>
  </si>
  <si>
    <t xml:space="preserve">LCF </t>
  </si>
  <si>
    <t>Mean Fore &amp; Aft</t>
  </si>
  <si>
    <t>Diff. MTC / MTI (dM/dZ)</t>
  </si>
  <si>
    <t>Midship’s P/Side</t>
  </si>
  <si>
    <t>Trim Correction 1</t>
  </si>
  <si>
    <t>Midship’s S/Board</t>
  </si>
  <si>
    <t>Trim Correction 2</t>
  </si>
  <si>
    <t>Mean Midship</t>
  </si>
  <si>
    <t>Midship Correction</t>
  </si>
  <si>
    <t>Displacement</t>
  </si>
  <si>
    <t>Midship corr’d</t>
  </si>
  <si>
    <t>Total Trim Correction</t>
  </si>
  <si>
    <t>Displacement corr’d</t>
  </si>
  <si>
    <t>Dbl. Mean of  mean</t>
  </si>
  <si>
    <t>List Correction</t>
  </si>
  <si>
    <t>Displ. corrected</t>
  </si>
  <si>
    <t>Fresh Water</t>
  </si>
  <si>
    <t>Density</t>
  </si>
  <si>
    <t>Density correction</t>
  </si>
  <si>
    <t>Lub oil</t>
  </si>
  <si>
    <t>Deductible Weight</t>
  </si>
  <si>
    <t>TOTAL</t>
  </si>
  <si>
    <t>NETT DISPLACEMENT</t>
  </si>
  <si>
    <t>DEDUCTIBLE</t>
  </si>
  <si>
    <t xml:space="preserve">     INITIAL</t>
  </si>
  <si>
    <t xml:space="preserve">         FINAL</t>
  </si>
  <si>
    <t xml:space="preserve"> WEIGHTS</t>
  </si>
  <si>
    <t>Compartment title</t>
  </si>
  <si>
    <t>sounding</t>
  </si>
  <si>
    <t xml:space="preserve">corresp. </t>
  </si>
  <si>
    <t xml:space="preserve">actual </t>
  </si>
  <si>
    <t>(m)</t>
  </si>
  <si>
    <t>(MT)</t>
  </si>
  <si>
    <t>FORPEAK</t>
  </si>
  <si>
    <t>AFTPEAK</t>
  </si>
  <si>
    <t>Total Cargo Weight</t>
  </si>
  <si>
    <t>M/T</t>
  </si>
  <si>
    <t>Original signed and checked</t>
  </si>
  <si>
    <t>For and on Behalf of</t>
  </si>
  <si>
    <t>By Chief Officer / Captain</t>
  </si>
  <si>
    <t>Dated:</t>
  </si>
  <si>
    <t xml:space="preserve">L.B.P </t>
  </si>
  <si>
    <t>Deflection</t>
  </si>
  <si>
    <t>Distance Mid PP</t>
  </si>
  <si>
    <r>
      <t xml:space="preserve"> (m</t>
    </r>
    <r>
      <rPr>
        <vertAlign val="superscript"/>
        <sz val="8"/>
        <rFont val="Arial Cyr"/>
        <family val="0"/>
      </rPr>
      <t>3</t>
    </r>
    <r>
      <rPr>
        <sz val="8"/>
        <rFont val="Arial Cyr"/>
        <family val="2"/>
      </rPr>
      <t>)</t>
    </r>
  </si>
  <si>
    <t>BALLAST DENSITY:</t>
  </si>
  <si>
    <t>© Boriskin Oleg oboriskin@mail.ru</t>
  </si>
  <si>
    <t>Port</t>
  </si>
  <si>
    <t>Автоматически создается  Draft Report, который, впрочем, надо дополнить информацией.</t>
  </si>
  <si>
    <t>Недостатки:</t>
  </si>
  <si>
    <t>1) Программа не расчитывает остойчивость</t>
  </si>
  <si>
    <t>2) Нет поправок на выгиб/прогиб</t>
  </si>
  <si>
    <t>3) Нет поправок на крен</t>
  </si>
  <si>
    <t>4) Необходимо вручную рассчитывать и вводить Dm/Dz, TPC, LCF, водоизмещение, отстояния от перпендикуляров</t>
  </si>
  <si>
    <t>5) Необходимо вручную рассчитывать количество балласта, а это сложно с учетом дифферента и крена</t>
  </si>
  <si>
    <t>При необходимости можно распечатать бланк расчета для ручного расчета. Это простейший, грубый расчет.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</si>
</sst>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;[Red]0.00"/>
    <numFmt numFmtId="174" formatCode="0.00000000000"/>
    <numFmt numFmtId="175" formatCode="dd/mm/yyyy"/>
    <numFmt numFmtId="176" formatCode="0.000;[Red]0.000"/>
  </numFmts>
  <fonts count="21">
    <font>
      <sz val="10"/>
      <name val="Arial Cyr"/>
      <family val="0"/>
    </font>
    <font>
      <vertAlign val="superscript"/>
      <sz val="10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yr"/>
      <family val="2"/>
    </font>
    <font>
      <sz val="10"/>
      <name val="SGS Logo"/>
      <family val="0"/>
    </font>
    <font>
      <sz val="8"/>
      <name val="Arial Cyr"/>
      <family val="2"/>
    </font>
    <font>
      <i/>
      <sz val="8"/>
      <name val="Arial Cyr"/>
      <family val="2"/>
    </font>
    <font>
      <b/>
      <i/>
      <sz val="16"/>
      <name val="Times New Roman Cyr"/>
      <family val="1"/>
    </font>
    <font>
      <sz val="16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i/>
      <sz val="9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vertAlign val="superscript"/>
      <sz val="8"/>
      <name val="Arial Cyr"/>
      <family val="0"/>
    </font>
    <font>
      <b/>
      <i/>
      <sz val="10"/>
      <name val="Arial Cyr"/>
      <family val="2"/>
    </font>
    <font>
      <b/>
      <i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textRotation="9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8" xfId="0" applyFill="1" applyBorder="1" applyAlignment="1">
      <alignment/>
    </xf>
    <xf numFmtId="0" fontId="0" fillId="0" borderId="8" xfId="0" applyFill="1" applyBorder="1" applyAlignment="1" applyProtection="1">
      <alignment/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165" fontId="0" fillId="0" borderId="2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165" fontId="0" fillId="2" borderId="2" xfId="0" applyNumberForma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textRotation="90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2" fillId="0" borderId="5" xfId="0" applyFont="1" applyFill="1" applyBorder="1" applyAlignment="1">
      <alignment horizontal="left" vertical="center"/>
    </xf>
    <xf numFmtId="173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2" xfId="0" applyNumberFormat="1" applyFill="1" applyBorder="1" applyAlignment="1" applyProtection="1">
      <alignment horizontal="center"/>
      <protection locked="0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0" fillId="0" borderId="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 textRotation="9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centerContinuous"/>
      <protection hidden="1"/>
    </xf>
    <xf numFmtId="0" fontId="12" fillId="0" borderId="22" xfId="0" applyFont="1" applyFill="1" applyBorder="1" applyAlignment="1" applyProtection="1">
      <alignment/>
      <protection hidden="1"/>
    </xf>
    <xf numFmtId="49" fontId="12" fillId="0" borderId="0" xfId="0" applyNumberFormat="1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center"/>
      <protection hidden="1" locked="0"/>
    </xf>
    <xf numFmtId="49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 locked="0"/>
    </xf>
    <xf numFmtId="49" fontId="12" fillId="0" borderId="0" xfId="0" applyNumberFormat="1" applyFont="1" applyFill="1" applyAlignment="1" applyProtection="1">
      <alignment/>
      <protection hidden="1"/>
    </xf>
    <xf numFmtId="49" fontId="13" fillId="0" borderId="0" xfId="0" applyNumberFormat="1" applyFont="1" applyFill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0" fontId="14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6" fillId="0" borderId="23" xfId="0" applyFont="1" applyFill="1" applyBorder="1" applyAlignment="1" applyProtection="1">
      <alignment/>
      <protection hidden="1"/>
    </xf>
    <xf numFmtId="0" fontId="7" fillId="0" borderId="24" xfId="0" applyFont="1" applyFill="1" applyBorder="1" applyAlignment="1" applyProtection="1">
      <alignment/>
      <protection hidden="1"/>
    </xf>
    <xf numFmtId="0" fontId="16" fillId="0" borderId="1" xfId="0" applyFont="1" applyFill="1" applyBorder="1" applyAlignment="1" applyProtection="1">
      <alignment/>
      <protection hidden="1"/>
    </xf>
    <xf numFmtId="0" fontId="7" fillId="0" borderId="25" xfId="0" applyFont="1" applyFill="1" applyBorder="1" applyAlignment="1" applyProtection="1">
      <alignment/>
      <protection hidden="1"/>
    </xf>
    <xf numFmtId="0" fontId="16" fillId="0" borderId="26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 horizontal="centerContinuous"/>
      <protection hidden="1"/>
    </xf>
    <xf numFmtId="0" fontId="7" fillId="0" borderId="1" xfId="0" applyFont="1" applyFill="1" applyBorder="1" applyAlignment="1" applyProtection="1">
      <alignment horizontal="centerContinuous"/>
      <protection hidden="1"/>
    </xf>
    <xf numFmtId="0" fontId="7" fillId="0" borderId="23" xfId="0" applyFont="1" applyFill="1" applyBorder="1" applyAlignment="1" applyProtection="1">
      <alignment horizontal="center"/>
      <protection hidden="1"/>
    </xf>
    <xf numFmtId="0" fontId="7" fillId="0" borderId="26" xfId="0" applyFont="1" applyFill="1" applyBorder="1" applyAlignment="1" applyProtection="1">
      <alignment/>
      <protection hidden="1"/>
    </xf>
    <xf numFmtId="0" fontId="7" fillId="0" borderId="26" xfId="0" applyFont="1" applyFill="1" applyBorder="1" applyAlignment="1" applyProtection="1">
      <alignment horizontal="centerContinuous"/>
      <protection hidden="1"/>
    </xf>
    <xf numFmtId="0" fontId="7" fillId="0" borderId="22" xfId="0" applyFont="1" applyFill="1" applyBorder="1" applyAlignment="1" applyProtection="1">
      <alignment horizontal="centerContinuous"/>
      <protection hidden="1"/>
    </xf>
    <xf numFmtId="0" fontId="7" fillId="0" borderId="26" xfId="0" applyFont="1" applyFill="1" applyBorder="1" applyAlignment="1" applyProtection="1">
      <alignment horizontal="center"/>
      <protection hidden="1"/>
    </xf>
    <xf numFmtId="0" fontId="16" fillId="0" borderId="2" xfId="0" applyFont="1" applyFill="1" applyBorder="1" applyAlignment="1" applyProtection="1">
      <alignment horizontal="centerContinuous"/>
      <protection hidden="1"/>
    </xf>
    <xf numFmtId="165" fontId="7" fillId="0" borderId="2" xfId="0" applyNumberFormat="1" applyFont="1" applyFill="1" applyBorder="1" applyAlignment="1" applyProtection="1">
      <alignment horizontal="center"/>
      <protection hidden="1"/>
    </xf>
    <xf numFmtId="0" fontId="16" fillId="0" borderId="2" xfId="0" applyFont="1" applyFill="1" applyBorder="1" applyAlignment="1" applyProtection="1">
      <alignment horizontal="center"/>
      <protection hidden="1"/>
    </xf>
    <xf numFmtId="165" fontId="11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11" fillId="0" borderId="22" xfId="0" applyFont="1" applyFill="1" applyBorder="1" applyAlignment="1" applyProtection="1">
      <alignment/>
      <protection hidden="1"/>
    </xf>
    <xf numFmtId="0" fontId="14" fillId="0" borderId="2" xfId="0" applyFont="1" applyFill="1" applyBorder="1" applyAlignment="1" applyProtection="1">
      <alignment horizontal="center"/>
      <protection hidden="1"/>
    </xf>
    <xf numFmtId="0" fontId="11" fillId="0" borderId="2" xfId="0" applyFont="1" applyFill="1" applyBorder="1" applyAlignment="1" applyProtection="1">
      <alignment horizontal="left"/>
      <protection hidden="1"/>
    </xf>
    <xf numFmtId="0" fontId="1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1" fillId="0" borderId="6" xfId="0" applyFont="1" applyFill="1" applyBorder="1" applyAlignment="1" applyProtection="1">
      <alignment/>
      <protection hidden="1"/>
    </xf>
    <xf numFmtId="0" fontId="11" fillId="0" borderId="27" xfId="0" applyFont="1" applyFill="1" applyBorder="1" applyAlignment="1" applyProtection="1">
      <alignment/>
      <protection hidden="1"/>
    </xf>
    <xf numFmtId="0" fontId="11" fillId="0" borderId="28" xfId="0" applyFont="1" applyFill="1" applyBorder="1" applyAlignment="1" applyProtection="1">
      <alignment/>
      <protection hidden="1"/>
    </xf>
    <xf numFmtId="0" fontId="17" fillId="0" borderId="2" xfId="0" applyFont="1" applyFill="1" applyBorder="1" applyAlignment="1" applyProtection="1">
      <alignment/>
      <protection hidden="1"/>
    </xf>
    <xf numFmtId="0" fontId="11" fillId="0" borderId="6" xfId="0" applyFont="1" applyFill="1" applyBorder="1" applyAlignment="1" applyProtection="1">
      <alignment horizontal="right"/>
      <protection hidden="1"/>
    </xf>
    <xf numFmtId="2" fontId="17" fillId="0" borderId="28" xfId="0" applyNumberFormat="1" applyFont="1" applyFill="1" applyBorder="1" applyAlignment="1" applyProtection="1">
      <alignment horizontal="left"/>
      <protection hidden="1"/>
    </xf>
    <xf numFmtId="0" fontId="11" fillId="0" borderId="6" xfId="0" applyFont="1" applyFill="1" applyBorder="1" applyAlignment="1" applyProtection="1">
      <alignment/>
      <protection hidden="1"/>
    </xf>
    <xf numFmtId="0" fontId="14" fillId="0" borderId="2" xfId="0" applyFont="1" applyFill="1" applyBorder="1" applyAlignment="1" applyProtection="1">
      <alignment/>
      <protection hidden="1"/>
    </xf>
    <xf numFmtId="0" fontId="14" fillId="0" borderId="2" xfId="0" applyFont="1" applyFill="1" applyBorder="1" applyAlignment="1" applyProtection="1">
      <alignment horizontal="center"/>
      <protection hidden="1"/>
    </xf>
    <xf numFmtId="165" fontId="11" fillId="0" borderId="2" xfId="0" applyNumberFormat="1" applyFont="1" applyFill="1" applyBorder="1" applyAlignment="1" applyProtection="1">
      <alignment horizontal="center"/>
      <protection hidden="1"/>
    </xf>
    <xf numFmtId="165" fontId="17" fillId="0" borderId="2" xfId="0" applyNumberFormat="1" applyFont="1" applyFill="1" applyBorder="1" applyAlignment="1" applyProtection="1">
      <alignment horizontal="center"/>
      <protection hidden="1"/>
    </xf>
    <xf numFmtId="165" fontId="11" fillId="0" borderId="2" xfId="0" applyNumberFormat="1" applyFont="1" applyFill="1" applyBorder="1" applyAlignment="1" applyProtection="1">
      <alignment horizontal="center"/>
      <protection hidden="1" locked="0"/>
    </xf>
    <xf numFmtId="165" fontId="11" fillId="0" borderId="2" xfId="0" applyNumberFormat="1" applyFont="1" applyFill="1" applyBorder="1" applyAlignment="1" applyProtection="1">
      <alignment horizontal="left"/>
      <protection hidden="1" locked="0"/>
    </xf>
    <xf numFmtId="165" fontId="11" fillId="0" borderId="2" xfId="0" applyNumberFormat="1" applyFont="1" applyFill="1" applyBorder="1" applyAlignment="1" applyProtection="1">
      <alignment horizontal="right"/>
      <protection hidden="1" locked="0"/>
    </xf>
    <xf numFmtId="165" fontId="17" fillId="0" borderId="2" xfId="0" applyNumberFormat="1" applyFont="1" applyFill="1" applyBorder="1" applyAlignment="1" applyProtection="1">
      <alignment horizontal="left"/>
      <protection hidden="1"/>
    </xf>
    <xf numFmtId="165" fontId="17" fillId="0" borderId="2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29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8" xfId="0" applyNumberForma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16" fillId="0" borderId="31" xfId="0" applyFont="1" applyFill="1" applyBorder="1" applyAlignment="1" applyProtection="1">
      <alignment horizontal="center"/>
      <protection hidden="1"/>
    </xf>
    <xf numFmtId="0" fontId="16" fillId="0" borderId="22" xfId="0" applyFont="1" applyFill="1" applyBorder="1" applyAlignment="1" applyProtection="1">
      <alignment horizontal="center"/>
      <protection hidden="1"/>
    </xf>
    <xf numFmtId="0" fontId="16" fillId="0" borderId="32" xfId="0" applyFont="1" applyFill="1" applyBorder="1" applyAlignment="1" applyProtection="1">
      <alignment/>
      <protection hidden="1" locked="0"/>
    </xf>
    <xf numFmtId="165" fontId="7" fillId="0" borderId="2" xfId="0" applyNumberFormat="1" applyFont="1" applyFill="1" applyBorder="1" applyAlignment="1" applyProtection="1">
      <alignment horizontal="center"/>
      <protection hidden="1" locked="0"/>
    </xf>
    <xf numFmtId="14" fontId="11" fillId="0" borderId="0" xfId="0" applyNumberFormat="1" applyFont="1" applyFill="1" applyAlignment="1" applyProtection="1">
      <alignment/>
      <protection hidden="1" locked="0"/>
    </xf>
    <xf numFmtId="0" fontId="17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 applyProtection="1">
      <alignment/>
      <protection hidden="1"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9" fontId="19" fillId="0" borderId="22" xfId="0" applyNumberFormat="1" applyFont="1" applyFill="1" applyBorder="1" applyAlignment="1" applyProtection="1">
      <alignment horizontal="left"/>
      <protection hidden="1"/>
    </xf>
    <xf numFmtId="0" fontId="13" fillId="0" borderId="22" xfId="0" applyFont="1" applyFill="1" applyBorder="1" applyAlignment="1" applyProtection="1">
      <alignment/>
      <protection hidden="1"/>
    </xf>
    <xf numFmtId="0" fontId="19" fillId="0" borderId="22" xfId="0" applyFont="1" applyFill="1" applyBorder="1" applyAlignment="1" applyProtection="1">
      <alignment horizontal="centerContinuous"/>
      <protection hidden="1"/>
    </xf>
    <xf numFmtId="2" fontId="15" fillId="0" borderId="22" xfId="0" applyNumberFormat="1" applyFont="1" applyFill="1" applyBorder="1" applyAlignment="1" applyProtection="1">
      <alignment horizontal="left"/>
      <protection hidden="1"/>
    </xf>
    <xf numFmtId="14" fontId="13" fillId="0" borderId="22" xfId="0" applyNumberFormat="1" applyFont="1" applyFill="1" applyBorder="1" applyAlignment="1" applyProtection="1">
      <alignment horizontal="center"/>
      <protection hidden="1" locked="0"/>
    </xf>
    <xf numFmtId="49" fontId="13" fillId="0" borderId="22" xfId="0" applyNumberFormat="1" applyFont="1" applyFill="1" applyBorder="1" applyAlignment="1" applyProtection="1">
      <alignment horizontal="center"/>
      <protection hidden="1" locked="0"/>
    </xf>
    <xf numFmtId="49" fontId="19" fillId="0" borderId="22" xfId="0" applyNumberFormat="1" applyFont="1" applyFill="1" applyBorder="1" applyAlignment="1" applyProtection="1">
      <alignment horizontal="left"/>
      <protection hidden="1" locked="0"/>
    </xf>
    <xf numFmtId="0" fontId="13" fillId="0" borderId="22" xfId="0" applyFont="1" applyFill="1" applyBorder="1" applyAlignment="1" applyProtection="1">
      <alignment/>
      <protection hidden="1" locked="0"/>
    </xf>
    <xf numFmtId="2" fontId="19" fillId="0" borderId="22" xfId="0" applyNumberFormat="1" applyFont="1" applyFill="1" applyBorder="1" applyAlignment="1" applyProtection="1">
      <alignment horizontal="left"/>
      <protection hidden="1"/>
    </xf>
    <xf numFmtId="49" fontId="13" fillId="0" borderId="22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 locked="0"/>
    </xf>
    <xf numFmtId="49" fontId="0" fillId="0" borderId="0" xfId="0" applyNumberFormat="1" applyFont="1" applyFill="1" applyAlignment="1" applyProtection="1">
      <alignment/>
      <protection hidden="1"/>
    </xf>
    <xf numFmtId="49" fontId="19" fillId="0" borderId="22" xfId="0" applyNumberFormat="1" applyFont="1" applyFill="1" applyBorder="1" applyAlignment="1" applyProtection="1">
      <alignment/>
      <protection hidden="1" locked="0"/>
    </xf>
    <xf numFmtId="49" fontId="20" fillId="0" borderId="22" xfId="0" applyNumberFormat="1" applyFont="1" applyFill="1" applyBorder="1" applyAlignment="1" applyProtection="1">
      <alignment/>
      <protection hidden="1" locked="0"/>
    </xf>
    <xf numFmtId="49" fontId="15" fillId="0" borderId="22" xfId="0" applyNumberFormat="1" applyFont="1" applyFill="1" applyBorder="1" applyAlignment="1" applyProtection="1">
      <alignment/>
      <protection hidden="1" locked="0"/>
    </xf>
    <xf numFmtId="49" fontId="15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11" fillId="0" borderId="2" xfId="0" applyNumberFormat="1" applyFont="1" applyFill="1" applyBorder="1" applyAlignment="1" applyProtection="1">
      <alignment horizontal="center"/>
      <protection hidden="1"/>
    </xf>
    <xf numFmtId="2" fontId="11" fillId="0" borderId="2" xfId="0" applyNumberFormat="1" applyFont="1" applyFill="1" applyBorder="1" applyAlignment="1" applyProtection="1">
      <alignment horizontal="center"/>
      <protection hidden="1"/>
    </xf>
    <xf numFmtId="2" fontId="11" fillId="0" borderId="2" xfId="0" applyNumberFormat="1" applyFont="1" applyFill="1" applyBorder="1" applyAlignment="1" applyProtection="1">
      <alignment horizontal="center"/>
      <protection hidden="1" locked="0"/>
    </xf>
    <xf numFmtId="165" fontId="11" fillId="0" borderId="2" xfId="0" applyNumberFormat="1" applyFont="1" applyFill="1" applyBorder="1" applyAlignment="1" applyProtection="1">
      <alignment horizontal="centerContinuous"/>
      <protection hidden="1"/>
    </xf>
    <xf numFmtId="0" fontId="0" fillId="0" borderId="0" xfId="0" applyFont="1" applyFill="1" applyAlignment="1" applyProtection="1">
      <alignment/>
      <protection hidden="1"/>
    </xf>
    <xf numFmtId="165" fontId="11" fillId="0" borderId="2" xfId="0" applyNumberFormat="1" applyFont="1" applyFill="1" applyBorder="1" applyAlignment="1" applyProtection="1">
      <alignment horizontal="center"/>
      <protection hidden="1" locked="0"/>
    </xf>
    <xf numFmtId="165" fontId="11" fillId="0" borderId="2" xfId="0" applyNumberFormat="1" applyFont="1" applyFill="1" applyBorder="1" applyAlignment="1" applyProtection="1">
      <alignment horizontal="centerContinuous"/>
      <protection hidden="1" locked="0"/>
    </xf>
    <xf numFmtId="165" fontId="0" fillId="0" borderId="2" xfId="0" applyNumberFormat="1" applyFont="1" applyFill="1" applyBorder="1" applyAlignment="1">
      <alignment/>
    </xf>
    <xf numFmtId="0" fontId="0" fillId="0" borderId="6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5" fontId="5" fillId="0" borderId="22" xfId="0" applyNumberFormat="1" applyFont="1" applyFill="1" applyBorder="1" applyAlignment="1" applyProtection="1">
      <alignment horizontal="centerContinuous" vertical="center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16" fillId="0" borderId="31" xfId="0" applyFont="1" applyFill="1" applyBorder="1" applyAlignment="1" applyProtection="1">
      <alignment horizontal="center"/>
      <protection hidden="1"/>
    </xf>
    <xf numFmtId="0" fontId="16" fillId="0" borderId="22" xfId="0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0" fillId="0" borderId="27" xfId="0" applyFont="1" applyFill="1" applyBorder="1" applyAlignment="1">
      <alignment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9</xdr:row>
      <xdr:rowOff>0</xdr:rowOff>
    </xdr:from>
    <xdr:to>
      <xdr:col>5</xdr:col>
      <xdr:colOff>523875</xdr:colOff>
      <xdr:row>12</xdr:row>
      <xdr:rowOff>9525</xdr:rowOff>
    </xdr:to>
    <xdr:sp>
      <xdr:nvSpPr>
        <xdr:cNvPr id="1" name="AutoShape 1"/>
        <xdr:cNvSpPr>
          <a:spLocks/>
        </xdr:cNvSpPr>
      </xdr:nvSpPr>
      <xdr:spPr>
        <a:xfrm rot="5400000">
          <a:off x="2914650" y="1571625"/>
          <a:ext cx="1038225" cy="952500"/>
        </a:xfrm>
        <a:prstGeom prst="flowChartDisplay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0</xdr:rowOff>
    </xdr:from>
    <xdr:to>
      <xdr:col>8</xdr:col>
      <xdr:colOff>533400</xdr:colOff>
      <xdr:row>12</xdr:row>
      <xdr:rowOff>9525</xdr:rowOff>
    </xdr:to>
    <xdr:sp>
      <xdr:nvSpPr>
        <xdr:cNvPr id="2" name="AutoShape 2"/>
        <xdr:cNvSpPr>
          <a:spLocks/>
        </xdr:cNvSpPr>
      </xdr:nvSpPr>
      <xdr:spPr>
        <a:xfrm rot="5400000">
          <a:off x="4981575" y="1571625"/>
          <a:ext cx="1038225" cy="952500"/>
        </a:xfrm>
        <a:prstGeom prst="flowChartDisplay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46" zoomScaleNormal="146" workbookViewId="0" topLeftCell="A25">
      <selection activeCell="E35" sqref="E35:G35"/>
    </sheetView>
  </sheetViews>
  <sheetFormatPr defaultColWidth="9.00390625" defaultRowHeight="12.75"/>
  <cols>
    <col min="11" max="11" width="3.00390625" style="0" customWidth="1"/>
  </cols>
  <sheetData>
    <row r="1" spans="1:11" ht="17.25" customHeight="1">
      <c r="A1" t="s">
        <v>0</v>
      </c>
      <c r="K1" s="75" t="s">
        <v>147</v>
      </c>
    </row>
    <row r="2" spans="1:11" ht="12.75">
      <c r="A2" t="s">
        <v>1</v>
      </c>
      <c r="B2" s="5"/>
      <c r="C2" t="s">
        <v>2</v>
      </c>
      <c r="D2" s="267"/>
      <c r="E2" s="267"/>
      <c r="F2" s="267"/>
      <c r="G2" t="s">
        <v>3</v>
      </c>
      <c r="H2" s="267"/>
      <c r="I2" s="267"/>
      <c r="J2" s="267"/>
      <c r="K2" s="75"/>
    </row>
    <row r="3" spans="1:11" ht="15.75">
      <c r="A3" s="270" t="s">
        <v>4</v>
      </c>
      <c r="B3" s="270"/>
      <c r="C3" s="270"/>
      <c r="D3" s="270"/>
      <c r="E3" s="1"/>
      <c r="F3" s="1"/>
      <c r="G3" s="1"/>
      <c r="H3" s="1"/>
      <c r="I3" s="1"/>
      <c r="J3" s="1"/>
      <c r="K3" s="75"/>
    </row>
    <row r="4" spans="1:11" ht="12.75">
      <c r="A4" s="2" t="s">
        <v>5</v>
      </c>
      <c r="B4" s="268" t="s">
        <v>9</v>
      </c>
      <c r="C4" s="268"/>
      <c r="D4" s="268"/>
      <c r="E4" s="2" t="s">
        <v>11</v>
      </c>
      <c r="F4" s="9">
        <v>3978</v>
      </c>
      <c r="G4" s="33" t="s">
        <v>14</v>
      </c>
      <c r="H4" s="33"/>
      <c r="I4" s="210">
        <v>122</v>
      </c>
      <c r="J4" s="2" t="s">
        <v>18</v>
      </c>
      <c r="K4" s="75"/>
    </row>
    <row r="5" spans="1:11" ht="12.75">
      <c r="A5" t="s">
        <v>6</v>
      </c>
      <c r="B5" s="269" t="s">
        <v>10</v>
      </c>
      <c r="C5" s="269"/>
      <c r="D5" s="269"/>
      <c r="E5" t="s">
        <v>12</v>
      </c>
      <c r="F5" s="10">
        <v>1194</v>
      </c>
      <c r="G5" s="39" t="s">
        <v>15</v>
      </c>
      <c r="H5" s="39"/>
      <c r="I5" s="211">
        <v>2028.3</v>
      </c>
      <c r="J5" t="s">
        <v>19</v>
      </c>
      <c r="K5" s="75"/>
    </row>
    <row r="6" spans="1:11" ht="13.5" thickBot="1">
      <c r="A6" s="2" t="s">
        <v>7</v>
      </c>
      <c r="B6" s="268" t="s">
        <v>8</v>
      </c>
      <c r="C6" s="268"/>
      <c r="D6" s="268"/>
      <c r="E6" t="s">
        <v>13</v>
      </c>
      <c r="F6" s="10">
        <v>4137</v>
      </c>
      <c r="G6" s="213" t="s">
        <v>84</v>
      </c>
      <c r="H6" s="213"/>
      <c r="I6" s="212">
        <v>16.5</v>
      </c>
      <c r="J6" t="s">
        <v>18</v>
      </c>
      <c r="K6" s="75"/>
    </row>
    <row r="7" spans="1:11" ht="13.5" thickBot="1">
      <c r="A7" s="55" t="s">
        <v>20</v>
      </c>
      <c r="B7" s="56"/>
      <c r="C7" s="56"/>
      <c r="D7" s="56"/>
      <c r="E7" s="56"/>
      <c r="F7" s="56"/>
      <c r="G7" s="56"/>
      <c r="H7" s="56"/>
      <c r="I7" s="56"/>
      <c r="J7" s="57"/>
      <c r="K7" s="75"/>
    </row>
    <row r="8" spans="1:11" ht="12.75">
      <c r="A8" s="48" t="s">
        <v>29</v>
      </c>
      <c r="B8" s="49"/>
      <c r="C8" s="49"/>
      <c r="D8" s="49"/>
      <c r="E8" s="45" t="s">
        <v>21</v>
      </c>
      <c r="F8" s="45"/>
      <c r="G8" s="45"/>
      <c r="H8" s="45" t="s">
        <v>22</v>
      </c>
      <c r="I8" s="45"/>
      <c r="J8" s="46"/>
      <c r="K8" s="75"/>
    </row>
    <row r="9" spans="1:11" ht="12.75">
      <c r="A9" s="43"/>
      <c r="B9" s="44"/>
      <c r="C9" s="44"/>
      <c r="D9" s="44"/>
      <c r="E9" s="3" t="s">
        <v>23</v>
      </c>
      <c r="F9" s="3" t="s">
        <v>24</v>
      </c>
      <c r="G9" s="3" t="s">
        <v>25</v>
      </c>
      <c r="H9" s="3" t="s">
        <v>23</v>
      </c>
      <c r="I9" s="3" t="s">
        <v>24</v>
      </c>
      <c r="J9" s="4" t="s">
        <v>25</v>
      </c>
      <c r="K9" s="75"/>
    </row>
    <row r="10" spans="1:11" ht="24.75" customHeight="1">
      <c r="A10" s="43" t="s">
        <v>30</v>
      </c>
      <c r="B10" s="44"/>
      <c r="C10" s="44"/>
      <c r="D10" s="44"/>
      <c r="E10" s="15">
        <v>2.18</v>
      </c>
      <c r="F10" s="13">
        <v>2.18</v>
      </c>
      <c r="G10" s="11">
        <f>(E10+F10)/2</f>
        <v>2.18</v>
      </c>
      <c r="H10" s="15">
        <v>3.43</v>
      </c>
      <c r="I10" s="13">
        <v>3.43</v>
      </c>
      <c r="J10" s="12">
        <f>(H10+I10)/2</f>
        <v>3.43</v>
      </c>
      <c r="K10" s="75"/>
    </row>
    <row r="11" spans="1:11" ht="24.75" customHeight="1">
      <c r="A11" s="43" t="s">
        <v>27</v>
      </c>
      <c r="B11" s="44"/>
      <c r="C11" s="44"/>
      <c r="D11" s="44"/>
      <c r="E11" s="15">
        <v>2.56</v>
      </c>
      <c r="F11" s="13">
        <v>2.56</v>
      </c>
      <c r="G11" s="11">
        <f>(E11+F11)/2</f>
        <v>2.56</v>
      </c>
      <c r="H11" s="15">
        <v>3.54</v>
      </c>
      <c r="I11" s="13">
        <v>3.54</v>
      </c>
      <c r="J11" s="12">
        <f>(H11+I11)/2</f>
        <v>3.54</v>
      </c>
      <c r="K11" s="75"/>
    </row>
    <row r="12" spans="1:11" ht="24.75" customHeight="1">
      <c r="A12" s="43" t="s">
        <v>28</v>
      </c>
      <c r="B12" s="44"/>
      <c r="C12" s="44"/>
      <c r="D12" s="44"/>
      <c r="E12" s="15">
        <v>3.145</v>
      </c>
      <c r="F12" s="13">
        <v>3.145</v>
      </c>
      <c r="G12" s="11">
        <f>(E12+F12)/2</f>
        <v>3.145</v>
      </c>
      <c r="H12" s="15">
        <v>3.61</v>
      </c>
      <c r="I12" s="13">
        <v>3.61</v>
      </c>
      <c r="J12" s="12">
        <f>(H12+I12)/2</f>
        <v>3.61</v>
      </c>
      <c r="K12" s="75"/>
    </row>
    <row r="13" spans="1:11" s="16" customFormat="1" ht="13.5" customHeight="1">
      <c r="A13" s="206" t="s">
        <v>16</v>
      </c>
      <c r="B13" s="207"/>
      <c r="C13" s="207"/>
      <c r="D13" s="208"/>
      <c r="E13" s="35"/>
      <c r="F13" s="13">
        <v>3.7</v>
      </c>
      <c r="G13" s="30"/>
      <c r="H13" s="35"/>
      <c r="I13" s="13">
        <v>0</v>
      </c>
      <c r="J13" s="209"/>
      <c r="K13" s="75"/>
    </row>
    <row r="14" spans="1:11" s="16" customFormat="1" ht="13.5" customHeight="1">
      <c r="A14" s="206" t="s">
        <v>144</v>
      </c>
      <c r="B14" s="207"/>
      <c r="C14" s="207"/>
      <c r="D14" s="208"/>
      <c r="E14" s="35"/>
      <c r="F14" s="13">
        <v>0</v>
      </c>
      <c r="G14" s="30"/>
      <c r="H14" s="35"/>
      <c r="I14" s="13">
        <v>0</v>
      </c>
      <c r="J14" s="209"/>
      <c r="K14" s="75"/>
    </row>
    <row r="15" spans="1:11" s="16" customFormat="1" ht="13.5" customHeight="1">
      <c r="A15" s="206" t="s">
        <v>17</v>
      </c>
      <c r="B15" s="207"/>
      <c r="C15" s="207"/>
      <c r="D15" s="208"/>
      <c r="E15" s="35"/>
      <c r="F15" s="13">
        <v>1.1</v>
      </c>
      <c r="G15" s="30"/>
      <c r="H15" s="35"/>
      <c r="I15" s="13">
        <v>0</v>
      </c>
      <c r="J15" s="209"/>
      <c r="K15" s="14"/>
    </row>
    <row r="16" spans="1:11" s="198" customFormat="1" ht="12.75">
      <c r="A16" s="199" t="s">
        <v>26</v>
      </c>
      <c r="B16" s="203"/>
      <c r="C16" s="203"/>
      <c r="D16" s="204"/>
      <c r="E16" s="200">
        <f>G10-G12</f>
        <v>-0.9649999999999999</v>
      </c>
      <c r="F16" s="201"/>
      <c r="G16" s="202"/>
      <c r="H16" s="200">
        <f>J10-J12</f>
        <v>-0.17999999999999972</v>
      </c>
      <c r="I16" s="201"/>
      <c r="J16" s="205"/>
      <c r="K16" s="14"/>
    </row>
    <row r="17" spans="1:10" ht="12.75">
      <c r="A17" s="42" t="s">
        <v>31</v>
      </c>
      <c r="B17" s="18"/>
      <c r="C17" s="18"/>
      <c r="D17" s="18"/>
      <c r="E17" s="34">
        <f>G10+F13*E16/($I$4-F13-F15)</f>
        <v>2.1495349829351538</v>
      </c>
      <c r="F17" s="34"/>
      <c r="G17" s="34"/>
      <c r="H17" s="34">
        <f>J10+I13*H16/($I$4-I13-I15)</f>
        <v>3.43</v>
      </c>
      <c r="I17" s="34"/>
      <c r="J17" s="47"/>
    </row>
    <row r="18" spans="1:10" ht="12.75">
      <c r="A18" s="42" t="s">
        <v>32</v>
      </c>
      <c r="B18" s="18"/>
      <c r="C18" s="18"/>
      <c r="D18" s="18"/>
      <c r="E18" s="34">
        <f>G12-F15*E16/($I$4-F13-F15)</f>
        <v>3.154057167235495</v>
      </c>
      <c r="F18" s="34"/>
      <c r="G18" s="34"/>
      <c r="H18" s="34">
        <f>J12-I15*H16/($I$4-I13-I15)</f>
        <v>3.61</v>
      </c>
      <c r="I18" s="34"/>
      <c r="J18" s="47"/>
    </row>
    <row r="19" spans="1:10" ht="12.75">
      <c r="A19" s="42" t="s">
        <v>33</v>
      </c>
      <c r="B19" s="18"/>
      <c r="C19" s="18"/>
      <c r="D19" s="18"/>
      <c r="E19" s="34">
        <f>E17-E18</f>
        <v>-1.0045221843003413</v>
      </c>
      <c r="F19" s="18"/>
      <c r="G19" s="18"/>
      <c r="H19" s="34">
        <f>H17-H18</f>
        <v>-0.17999999999999972</v>
      </c>
      <c r="I19" s="18"/>
      <c r="J19" s="19"/>
    </row>
    <row r="20" spans="1:10" ht="13.5" thickBot="1">
      <c r="A20" s="20" t="s">
        <v>34</v>
      </c>
      <c r="B20" s="40"/>
      <c r="C20" s="40"/>
      <c r="D20" s="40"/>
      <c r="E20" s="40">
        <f>(6*G11+E17+E18)/8</f>
        <v>2.5829490187713313</v>
      </c>
      <c r="F20" s="40"/>
      <c r="G20" s="40"/>
      <c r="H20" s="40">
        <f>(6*J11+H17+H18)/8</f>
        <v>3.535</v>
      </c>
      <c r="I20" s="40"/>
      <c r="J20" s="41"/>
    </row>
    <row r="21" spans="1:10" ht="13.5" thickBot="1">
      <c r="A21" s="58" t="s">
        <v>35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2.75">
      <c r="A22" s="50" t="s">
        <v>36</v>
      </c>
      <c r="B22" s="45"/>
      <c r="C22" s="45"/>
      <c r="D22" s="45"/>
      <c r="E22" s="52">
        <v>18.22</v>
      </c>
      <c r="F22" s="52"/>
      <c r="G22" s="52"/>
      <c r="H22" s="52">
        <v>18.9</v>
      </c>
      <c r="I22" s="52"/>
      <c r="J22" s="53"/>
    </row>
    <row r="23" spans="1:10" ht="12.75">
      <c r="A23" s="42" t="s">
        <v>37</v>
      </c>
      <c r="B23" s="18"/>
      <c r="C23" s="18"/>
      <c r="D23" s="18"/>
      <c r="E23" s="51">
        <v>-1.04</v>
      </c>
      <c r="F23" s="51"/>
      <c r="G23" s="51"/>
      <c r="H23" s="51">
        <v>-1.71</v>
      </c>
      <c r="I23" s="51"/>
      <c r="J23" s="54"/>
    </row>
    <row r="24" spans="1:10" ht="12.75">
      <c r="A24" s="42" t="s">
        <v>38</v>
      </c>
      <c r="B24" s="18"/>
      <c r="C24" s="18"/>
      <c r="D24" s="18"/>
      <c r="E24" s="51">
        <v>23.11</v>
      </c>
      <c r="F24" s="51"/>
      <c r="G24" s="51"/>
      <c r="H24" s="51">
        <v>12.43</v>
      </c>
      <c r="I24" s="51"/>
      <c r="J24" s="54"/>
    </row>
    <row r="25" spans="1:10" ht="12.75">
      <c r="A25" s="42" t="s">
        <v>39</v>
      </c>
      <c r="B25" s="18"/>
      <c r="C25" s="18"/>
      <c r="D25" s="18"/>
      <c r="E25" s="34">
        <f>100*E23*E22*E19/$I$4</f>
        <v>15.602040955631399</v>
      </c>
      <c r="F25" s="34"/>
      <c r="G25" s="34"/>
      <c r="H25" s="34">
        <f>100*H23*H22*H19/$I$4</f>
        <v>4.76837704918032</v>
      </c>
      <c r="I25" s="34"/>
      <c r="J25" s="47"/>
    </row>
    <row r="26" spans="1:10" ht="14.25">
      <c r="A26" s="42" t="s">
        <v>40</v>
      </c>
      <c r="B26" s="18"/>
      <c r="C26" s="18"/>
      <c r="D26" s="18"/>
      <c r="E26" s="34">
        <f>50*E24*E19*E19/$I$4</f>
        <v>9.557167197273701</v>
      </c>
      <c r="F26" s="34"/>
      <c r="G26" s="34"/>
      <c r="H26" s="34">
        <f>50*H24*H19*H19/$I$4</f>
        <v>0.16505409836065524</v>
      </c>
      <c r="I26" s="34"/>
      <c r="J26" s="47"/>
    </row>
    <row r="27" spans="1:10" ht="12.75">
      <c r="A27" s="42" t="s">
        <v>64</v>
      </c>
      <c r="B27" s="18"/>
      <c r="C27" s="18"/>
      <c r="D27" s="18"/>
      <c r="E27" s="51">
        <v>4380</v>
      </c>
      <c r="F27" s="51"/>
      <c r="G27" s="51"/>
      <c r="H27" s="51">
        <v>6153</v>
      </c>
      <c r="I27" s="51"/>
      <c r="J27" s="54"/>
    </row>
    <row r="28" spans="1:10" ht="12.75">
      <c r="A28" s="42" t="s">
        <v>41</v>
      </c>
      <c r="B28" s="18"/>
      <c r="C28" s="18"/>
      <c r="D28" s="18"/>
      <c r="E28" s="34">
        <f>E27+E26+E25</f>
        <v>4405.159208152905</v>
      </c>
      <c r="F28" s="18"/>
      <c r="G28" s="18"/>
      <c r="H28" s="34">
        <f>H27+H26+H25</f>
        <v>6157.933431147541</v>
      </c>
      <c r="I28" s="18"/>
      <c r="J28" s="19"/>
    </row>
    <row r="29" spans="1:10" ht="12.75">
      <c r="A29" s="42" t="s">
        <v>42</v>
      </c>
      <c r="B29" s="18"/>
      <c r="C29" s="18"/>
      <c r="D29" s="18"/>
      <c r="E29" s="62">
        <v>1</v>
      </c>
      <c r="F29" s="62"/>
      <c r="G29" s="62"/>
      <c r="H29" s="62">
        <v>1</v>
      </c>
      <c r="I29" s="62"/>
      <c r="J29" s="63"/>
    </row>
    <row r="30" spans="1:10" ht="13.5" thickBot="1">
      <c r="A30" s="65" t="s">
        <v>43</v>
      </c>
      <c r="B30" s="66"/>
      <c r="C30" s="66"/>
      <c r="D30" s="66"/>
      <c r="E30" s="67">
        <f>E28*E29/1.025</f>
        <v>4297.716300636981</v>
      </c>
      <c r="F30" s="67"/>
      <c r="G30" s="67"/>
      <c r="H30" s="67">
        <f>H28*H29/1.025</f>
        <v>6007.73993282687</v>
      </c>
      <c r="I30" s="67"/>
      <c r="J30" s="68"/>
    </row>
    <row r="31" spans="1:10" ht="13.5" thickBot="1">
      <c r="A31" s="55" t="s">
        <v>46</v>
      </c>
      <c r="B31" s="56"/>
      <c r="C31" s="56"/>
      <c r="D31" s="56"/>
      <c r="E31" s="56"/>
      <c r="F31" s="56"/>
      <c r="G31" s="56"/>
      <c r="H31" s="56"/>
      <c r="I31" s="56"/>
      <c r="J31" s="57"/>
    </row>
    <row r="32" spans="1:10" ht="13.5" thickBot="1">
      <c r="A32" s="55" t="s">
        <v>60</v>
      </c>
      <c r="B32" s="56"/>
      <c r="C32" s="56"/>
      <c r="D32" s="56"/>
      <c r="E32" s="73">
        <v>2028.3</v>
      </c>
      <c r="F32" s="73"/>
      <c r="G32" s="73"/>
      <c r="H32" s="73">
        <v>2028.3</v>
      </c>
      <c r="I32" s="73"/>
      <c r="J32" s="74"/>
    </row>
    <row r="33" spans="1:10" ht="12.75">
      <c r="A33" s="69" t="s">
        <v>47</v>
      </c>
      <c r="B33" s="70"/>
      <c r="C33" s="70"/>
      <c r="D33" s="70"/>
      <c r="E33" s="52">
        <v>1996.5</v>
      </c>
      <c r="F33" s="52"/>
      <c r="G33" s="52"/>
      <c r="H33" s="52">
        <v>12</v>
      </c>
      <c r="I33" s="52"/>
      <c r="J33" s="53"/>
    </row>
    <row r="34" spans="1:10" ht="12.75">
      <c r="A34" s="221" t="s">
        <v>48</v>
      </c>
      <c r="B34" s="61" t="s">
        <v>49</v>
      </c>
      <c r="C34" s="61"/>
      <c r="D34" s="61"/>
      <c r="E34" s="51">
        <v>42</v>
      </c>
      <c r="F34" s="51"/>
      <c r="G34" s="51"/>
      <c r="H34" s="51">
        <v>85</v>
      </c>
      <c r="I34" s="51"/>
      <c r="J34" s="54"/>
    </row>
    <row r="35" spans="1:10" ht="12.75">
      <c r="A35" s="222"/>
      <c r="B35" s="61" t="s">
        <v>52</v>
      </c>
      <c r="C35" s="61"/>
      <c r="D35" s="61"/>
      <c r="E35" s="51">
        <v>0</v>
      </c>
      <c r="F35" s="51"/>
      <c r="G35" s="51"/>
      <c r="H35" s="51">
        <v>0</v>
      </c>
      <c r="I35" s="51"/>
      <c r="J35" s="54"/>
    </row>
    <row r="36" spans="1:10" ht="12.75">
      <c r="A36" s="222"/>
      <c r="B36" s="61" t="s">
        <v>50</v>
      </c>
      <c r="C36" s="61"/>
      <c r="D36" s="61"/>
      <c r="E36" s="51">
        <v>1.2</v>
      </c>
      <c r="F36" s="51"/>
      <c r="G36" s="51"/>
      <c r="H36" s="51">
        <v>1.2</v>
      </c>
      <c r="I36" s="51"/>
      <c r="J36" s="54"/>
    </row>
    <row r="37" spans="1:10" ht="12.75">
      <c r="A37" s="222"/>
      <c r="B37" s="61" t="s">
        <v>51</v>
      </c>
      <c r="C37" s="61"/>
      <c r="D37" s="61"/>
      <c r="E37" s="51">
        <v>48</v>
      </c>
      <c r="F37" s="51"/>
      <c r="G37" s="51"/>
      <c r="H37" s="51">
        <v>47</v>
      </c>
      <c r="I37" s="51"/>
      <c r="J37" s="54"/>
    </row>
    <row r="38" spans="1:10" ht="12.75">
      <c r="A38" s="223"/>
      <c r="B38" s="61" t="s">
        <v>56</v>
      </c>
      <c r="C38" s="61"/>
      <c r="D38" s="61"/>
      <c r="E38" s="51">
        <v>30</v>
      </c>
      <c r="F38" s="51"/>
      <c r="G38" s="51"/>
      <c r="H38" s="51">
        <v>30</v>
      </c>
      <c r="I38" s="51"/>
      <c r="J38" s="54"/>
    </row>
    <row r="39" spans="1:10" ht="12.75">
      <c r="A39" s="71" t="s">
        <v>58</v>
      </c>
      <c r="B39" s="72"/>
      <c r="C39" s="72"/>
      <c r="D39" s="72"/>
      <c r="E39" s="51">
        <f>SUM(E34:G38)</f>
        <v>121.2</v>
      </c>
      <c r="F39" s="51"/>
      <c r="G39" s="51"/>
      <c r="H39" s="51">
        <f>SUM(H34:J38)</f>
        <v>163.2</v>
      </c>
      <c r="I39" s="51"/>
      <c r="J39" s="51"/>
    </row>
    <row r="40" spans="1:10" ht="12.75">
      <c r="A40" s="64" t="s">
        <v>57</v>
      </c>
      <c r="B40" s="61"/>
      <c r="C40" s="61"/>
      <c r="D40" s="61"/>
      <c r="E40" s="51">
        <f>E32+E33+E39</f>
        <v>4146</v>
      </c>
      <c r="F40" s="51"/>
      <c r="G40" s="51"/>
      <c r="H40" s="51">
        <f>H32+H33+H39</f>
        <v>2203.5</v>
      </c>
      <c r="I40" s="51"/>
      <c r="J40" s="51"/>
    </row>
    <row r="41" spans="1:10" ht="13.5" thickBot="1">
      <c r="A41" s="65" t="s">
        <v>59</v>
      </c>
      <c r="B41" s="66"/>
      <c r="C41" s="66"/>
      <c r="D41" s="66"/>
      <c r="E41" s="40">
        <f>E30-E40</f>
        <v>151.71630063698103</v>
      </c>
      <c r="F41" s="40"/>
      <c r="G41" s="40"/>
      <c r="H41" s="79">
        <f>H30-H40</f>
        <v>3804.2399328268702</v>
      </c>
      <c r="I41" s="80"/>
      <c r="J41" s="81"/>
    </row>
    <row r="42" spans="1:10" s="6" customFormat="1" ht="24" customHeight="1" thickBot="1">
      <c r="A42" s="7" t="s">
        <v>61</v>
      </c>
      <c r="B42" s="78" t="str">
        <f>IF(E42=0,"lost:",IF(E42&gt;0,"loaded:",IF(E42&lt;0,"discharged:")))</f>
        <v>loaded:</v>
      </c>
      <c r="C42" s="78"/>
      <c r="D42" s="8"/>
      <c r="E42" s="224">
        <f>H41-E41</f>
        <v>3652.523632189889</v>
      </c>
      <c r="F42" s="224"/>
      <c r="G42" s="224"/>
      <c r="H42" s="76" t="s">
        <v>62</v>
      </c>
      <c r="I42" s="76"/>
      <c r="J42" s="77"/>
    </row>
  </sheetData>
  <sheetProtection sheet="1" objects="1" scenarios="1"/>
  <mergeCells count="98">
    <mergeCell ref="K1:K14"/>
    <mergeCell ref="G6:H6"/>
    <mergeCell ref="A34:A38"/>
    <mergeCell ref="A15:D15"/>
    <mergeCell ref="E42:G42"/>
    <mergeCell ref="H42:J42"/>
    <mergeCell ref="B42:C42"/>
    <mergeCell ref="H39:J39"/>
    <mergeCell ref="H40:J40"/>
    <mergeCell ref="H41:J41"/>
    <mergeCell ref="E40:G40"/>
    <mergeCell ref="A41:D41"/>
    <mergeCell ref="E41:G41"/>
    <mergeCell ref="H38:J38"/>
    <mergeCell ref="A31:J31"/>
    <mergeCell ref="H32:J32"/>
    <mergeCell ref="H33:J33"/>
    <mergeCell ref="H34:J34"/>
    <mergeCell ref="H35:J35"/>
    <mergeCell ref="H36:J36"/>
    <mergeCell ref="H37:J37"/>
    <mergeCell ref="A39:D39"/>
    <mergeCell ref="E39:G39"/>
    <mergeCell ref="A32:D32"/>
    <mergeCell ref="E32:G32"/>
    <mergeCell ref="E38:G38"/>
    <mergeCell ref="B38:D38"/>
    <mergeCell ref="E37:G37"/>
    <mergeCell ref="B37:D37"/>
    <mergeCell ref="B35:D35"/>
    <mergeCell ref="E26:G26"/>
    <mergeCell ref="E27:G27"/>
    <mergeCell ref="E28:G28"/>
    <mergeCell ref="E29:G29"/>
    <mergeCell ref="E22:G22"/>
    <mergeCell ref="A16:D16"/>
    <mergeCell ref="E16:G16"/>
    <mergeCell ref="A40:D40"/>
    <mergeCell ref="A30:D30"/>
    <mergeCell ref="E30:G30"/>
    <mergeCell ref="H30:J30"/>
    <mergeCell ref="A33:D33"/>
    <mergeCell ref="E33:G33"/>
    <mergeCell ref="B36:D36"/>
    <mergeCell ref="E35:G35"/>
    <mergeCell ref="E36:G36"/>
    <mergeCell ref="H27:J27"/>
    <mergeCell ref="H28:J28"/>
    <mergeCell ref="H29:J29"/>
    <mergeCell ref="H16:J16"/>
    <mergeCell ref="A21:J21"/>
    <mergeCell ref="H26:J26"/>
    <mergeCell ref="B34:D34"/>
    <mergeCell ref="E34:G34"/>
    <mergeCell ref="H22:J22"/>
    <mergeCell ref="H23:J23"/>
    <mergeCell ref="H24:J24"/>
    <mergeCell ref="H25:J25"/>
    <mergeCell ref="E23:G23"/>
    <mergeCell ref="E24:G24"/>
    <mergeCell ref="E25:G25"/>
    <mergeCell ref="A26:D26"/>
    <mergeCell ref="A27:D27"/>
    <mergeCell ref="A28:D28"/>
    <mergeCell ref="A29:D29"/>
    <mergeCell ref="A22:D22"/>
    <mergeCell ref="A23:D23"/>
    <mergeCell ref="A25:D25"/>
    <mergeCell ref="A24:D24"/>
    <mergeCell ref="H8:J8"/>
    <mergeCell ref="E8:G8"/>
    <mergeCell ref="A18:D18"/>
    <mergeCell ref="E18:G18"/>
    <mergeCell ref="H18:J18"/>
    <mergeCell ref="E17:G17"/>
    <mergeCell ref="H17:J17"/>
    <mergeCell ref="A8:D9"/>
    <mergeCell ref="A17:D17"/>
    <mergeCell ref="A19:D19"/>
    <mergeCell ref="E19:G19"/>
    <mergeCell ref="B6:D6"/>
    <mergeCell ref="A10:D10"/>
    <mergeCell ref="A12:D12"/>
    <mergeCell ref="A11:D11"/>
    <mergeCell ref="A13:D13"/>
    <mergeCell ref="A7:J7"/>
    <mergeCell ref="A14:D14"/>
    <mergeCell ref="H19:J19"/>
    <mergeCell ref="A20:D20"/>
    <mergeCell ref="E20:G20"/>
    <mergeCell ref="H20:J20"/>
    <mergeCell ref="D2:F2"/>
    <mergeCell ref="H2:J2"/>
    <mergeCell ref="G5:H5"/>
    <mergeCell ref="G4:H4"/>
    <mergeCell ref="B4:D4"/>
    <mergeCell ref="B5:D5"/>
    <mergeCell ref="A3:D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9" sqref="A19:M19"/>
    </sheetView>
  </sheetViews>
  <sheetFormatPr defaultColWidth="9.00390625" defaultRowHeight="12.75"/>
  <cols>
    <col min="14" max="14" width="3.125" style="0" customWidth="1"/>
  </cols>
  <sheetData>
    <row r="1" spans="1:14" ht="12.75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75" t="s">
        <v>65</v>
      </c>
    </row>
    <row r="2" spans="1:14" ht="12.75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75"/>
    </row>
    <row r="3" spans="1:14" ht="12.75">
      <c r="A3" s="82" t="s">
        <v>63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75"/>
    </row>
    <row r="4" spans="1:14" ht="12.75">
      <c r="A4" s="82" t="s">
        <v>149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75"/>
    </row>
    <row r="5" spans="1:14" ht="12.75">
      <c r="A5" s="82" t="s">
        <v>156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75"/>
    </row>
    <row r="6" spans="1:14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75"/>
    </row>
    <row r="7" spans="1:14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75"/>
    </row>
    <row r="8" spans="1:14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75"/>
    </row>
    <row r="9" spans="1:14" ht="12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75"/>
    </row>
    <row r="10" spans="1:14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75"/>
    </row>
    <row r="11" spans="1:14" ht="12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5"/>
    </row>
    <row r="12" spans="1:14" ht="12.75">
      <c r="A12" s="82" t="s">
        <v>150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75"/>
    </row>
    <row r="13" spans="1:14" ht="12.75">
      <c r="A13" s="82" t="s">
        <v>151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75"/>
    </row>
    <row r="14" spans="1:14" ht="12.75">
      <c r="A14" s="82" t="s">
        <v>152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75"/>
    </row>
    <row r="15" spans="1:14" ht="12.75">
      <c r="A15" s="82" t="s">
        <v>153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75"/>
    </row>
    <row r="16" spans="1:14" ht="12.75">
      <c r="A16" s="82" t="s">
        <v>154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75"/>
    </row>
    <row r="17" spans="1:14" ht="12.75">
      <c r="A17" s="82" t="s">
        <v>155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75"/>
    </row>
    <row r="18" spans="1:13" ht="12.7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12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ht="12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3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</sheetData>
  <sheetProtection sheet="1" objects="1" scenarios="1"/>
  <mergeCells count="22">
    <mergeCell ref="A21:M21"/>
    <mergeCell ref="N1:N17"/>
    <mergeCell ref="A17:M17"/>
    <mergeCell ref="A18:M18"/>
    <mergeCell ref="A19:M19"/>
    <mergeCell ref="A20:M20"/>
    <mergeCell ref="A13:M13"/>
    <mergeCell ref="A14:M14"/>
    <mergeCell ref="A15:M15"/>
    <mergeCell ref="A16:M16"/>
    <mergeCell ref="A9:M9"/>
    <mergeCell ref="A10:M10"/>
    <mergeCell ref="A11:M11"/>
    <mergeCell ref="A12:M12"/>
    <mergeCell ref="A5:M5"/>
    <mergeCell ref="A6:M6"/>
    <mergeCell ref="A7:M7"/>
    <mergeCell ref="A8:M8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F6" sqref="F6"/>
    </sheetView>
  </sheetViews>
  <sheetFormatPr defaultColWidth="9.00390625" defaultRowHeight="12.75"/>
  <cols>
    <col min="1" max="10" width="9.125" style="16" customWidth="1"/>
    <col min="11" max="11" width="3.00390625" style="16" customWidth="1"/>
    <col min="12" max="16384" width="9.125" style="16" customWidth="1"/>
  </cols>
  <sheetData>
    <row r="1" spans="1:11" ht="12.75">
      <c r="A1" s="16" t="s">
        <v>0</v>
      </c>
      <c r="K1" s="129" t="s">
        <v>65</v>
      </c>
    </row>
    <row r="2" spans="1:11" ht="12.75">
      <c r="A2" s="16" t="s">
        <v>1</v>
      </c>
      <c r="B2" s="17"/>
      <c r="C2" s="16" t="s">
        <v>2</v>
      </c>
      <c r="D2" s="130"/>
      <c r="E2" s="130"/>
      <c r="F2" s="130"/>
      <c r="G2" s="16" t="s">
        <v>3</v>
      </c>
      <c r="H2" s="130"/>
      <c r="I2" s="130"/>
      <c r="J2" s="130"/>
      <c r="K2" s="129"/>
    </row>
    <row r="3" spans="1:11" ht="15.75">
      <c r="A3" s="225" t="s">
        <v>4</v>
      </c>
      <c r="B3" s="225"/>
      <c r="C3" s="225"/>
      <c r="D3" s="225"/>
      <c r="E3" s="21"/>
      <c r="F3" s="21"/>
      <c r="G3" s="21"/>
      <c r="H3" s="21"/>
      <c r="I3" s="21"/>
      <c r="J3" s="21"/>
      <c r="K3" s="129"/>
    </row>
    <row r="4" spans="1:11" ht="12.75">
      <c r="A4" s="22" t="s">
        <v>5</v>
      </c>
      <c r="B4" s="226" t="s">
        <v>9</v>
      </c>
      <c r="C4" s="226"/>
      <c r="D4" s="226"/>
      <c r="E4" s="22" t="s">
        <v>11</v>
      </c>
      <c r="F4" s="23">
        <v>3978</v>
      </c>
      <c r="G4" s="131" t="s">
        <v>14</v>
      </c>
      <c r="H4" s="131"/>
      <c r="I4" s="24">
        <v>122</v>
      </c>
      <c r="J4" s="22" t="s">
        <v>18</v>
      </c>
      <c r="K4" s="129"/>
    </row>
    <row r="5" spans="1:11" ht="12.75">
      <c r="A5" s="16" t="s">
        <v>6</v>
      </c>
      <c r="B5" s="227" t="s">
        <v>10</v>
      </c>
      <c r="C5" s="227"/>
      <c r="D5" s="227"/>
      <c r="E5" s="16" t="s">
        <v>12</v>
      </c>
      <c r="F5" s="25">
        <v>1194</v>
      </c>
      <c r="G5" s="132" t="s">
        <v>15</v>
      </c>
      <c r="H5" s="132"/>
      <c r="I5" s="17">
        <v>2028.3</v>
      </c>
      <c r="J5" s="16" t="s">
        <v>19</v>
      </c>
      <c r="K5" s="129"/>
    </row>
    <row r="6" spans="1:11" ht="12.75">
      <c r="A6" s="22" t="s">
        <v>7</v>
      </c>
      <c r="B6" s="226" t="s">
        <v>8</v>
      </c>
      <c r="C6" s="226"/>
      <c r="D6" s="226"/>
      <c r="E6" s="16" t="s">
        <v>13</v>
      </c>
      <c r="F6" s="25">
        <v>4137</v>
      </c>
      <c r="G6" s="16" t="s">
        <v>16</v>
      </c>
      <c r="I6" s="17">
        <v>3.7</v>
      </c>
      <c r="J6" s="16" t="s">
        <v>18</v>
      </c>
      <c r="K6" s="129"/>
    </row>
    <row r="7" spans="1:11" ht="13.5" thickBot="1">
      <c r="A7" s="26"/>
      <c r="B7" s="26"/>
      <c r="C7" s="26"/>
      <c r="D7" s="26"/>
      <c r="E7" s="26"/>
      <c r="F7" s="26"/>
      <c r="G7" s="26" t="s">
        <v>17</v>
      </c>
      <c r="H7" s="26"/>
      <c r="I7" s="27">
        <v>1.1</v>
      </c>
      <c r="J7" s="26" t="s">
        <v>18</v>
      </c>
      <c r="K7" s="129"/>
    </row>
    <row r="8" spans="1:11" ht="13.5" thickBot="1">
      <c r="A8" s="100" t="s">
        <v>20</v>
      </c>
      <c r="B8" s="101"/>
      <c r="C8" s="101"/>
      <c r="D8" s="101"/>
      <c r="E8" s="101"/>
      <c r="F8" s="101"/>
      <c r="G8" s="101"/>
      <c r="H8" s="101"/>
      <c r="I8" s="101"/>
      <c r="J8" s="110"/>
      <c r="K8" s="129"/>
    </row>
    <row r="9" spans="1:11" ht="12.75">
      <c r="A9" s="126" t="s">
        <v>29</v>
      </c>
      <c r="B9" s="127"/>
      <c r="C9" s="127"/>
      <c r="D9" s="127"/>
      <c r="E9" s="119" t="s">
        <v>21</v>
      </c>
      <c r="F9" s="119"/>
      <c r="G9" s="119"/>
      <c r="H9" s="119" t="s">
        <v>22</v>
      </c>
      <c r="I9" s="119"/>
      <c r="J9" s="128"/>
      <c r="K9" s="129"/>
    </row>
    <row r="10" spans="1:11" ht="12.75">
      <c r="A10" s="99"/>
      <c r="B10" s="125"/>
      <c r="C10" s="125"/>
      <c r="D10" s="125"/>
      <c r="E10" s="28" t="s">
        <v>23</v>
      </c>
      <c r="F10" s="28" t="s">
        <v>24</v>
      </c>
      <c r="G10" s="28" t="s">
        <v>25</v>
      </c>
      <c r="H10" s="28" t="s">
        <v>23</v>
      </c>
      <c r="I10" s="28" t="s">
        <v>24</v>
      </c>
      <c r="J10" s="29" t="s">
        <v>25</v>
      </c>
      <c r="K10" s="129"/>
    </row>
    <row r="11" spans="1:11" ht="12.75">
      <c r="A11" s="99" t="s">
        <v>30</v>
      </c>
      <c r="B11" s="125"/>
      <c r="C11" s="125"/>
      <c r="D11" s="125"/>
      <c r="E11" s="30"/>
      <c r="F11" s="30"/>
      <c r="G11" s="31"/>
      <c r="H11" s="30"/>
      <c r="I11" s="30"/>
      <c r="J11" s="32"/>
      <c r="K11" s="129"/>
    </row>
    <row r="12" spans="1:11" ht="12.75">
      <c r="A12" s="99" t="s">
        <v>27</v>
      </c>
      <c r="B12" s="125"/>
      <c r="C12" s="125"/>
      <c r="D12" s="125"/>
      <c r="E12" s="30"/>
      <c r="F12" s="30"/>
      <c r="G12" s="31"/>
      <c r="H12" s="30"/>
      <c r="I12" s="30"/>
      <c r="J12" s="32"/>
      <c r="K12" s="129"/>
    </row>
    <row r="13" spans="1:11" ht="12.75">
      <c r="A13" s="99" t="s">
        <v>28</v>
      </c>
      <c r="B13" s="125"/>
      <c r="C13" s="125"/>
      <c r="D13" s="125"/>
      <c r="E13" s="30"/>
      <c r="F13" s="30"/>
      <c r="G13" s="31"/>
      <c r="H13" s="30"/>
      <c r="I13" s="30"/>
      <c r="J13" s="32"/>
      <c r="K13" s="129"/>
    </row>
    <row r="14" spans="1:11" ht="12.75">
      <c r="A14" s="111" t="s">
        <v>26</v>
      </c>
      <c r="B14" s="112"/>
      <c r="C14" s="112"/>
      <c r="D14" s="112"/>
      <c r="E14" s="113"/>
      <c r="F14" s="113"/>
      <c r="G14" s="113"/>
      <c r="H14" s="113"/>
      <c r="I14" s="113"/>
      <c r="J14" s="117"/>
      <c r="K14" s="129"/>
    </row>
    <row r="15" spans="1:11" ht="12.75">
      <c r="A15" s="111" t="s">
        <v>31</v>
      </c>
      <c r="B15" s="112"/>
      <c r="C15" s="112"/>
      <c r="D15" s="112"/>
      <c r="E15" s="113"/>
      <c r="F15" s="113"/>
      <c r="G15" s="113"/>
      <c r="H15" s="113"/>
      <c r="I15" s="113"/>
      <c r="J15" s="117"/>
      <c r="K15" s="129"/>
    </row>
    <row r="16" spans="1:11" ht="12.75">
      <c r="A16" s="111" t="s">
        <v>32</v>
      </c>
      <c r="B16" s="112"/>
      <c r="C16" s="112"/>
      <c r="D16" s="112"/>
      <c r="E16" s="113"/>
      <c r="F16" s="113"/>
      <c r="G16" s="113"/>
      <c r="H16" s="113"/>
      <c r="I16" s="113"/>
      <c r="J16" s="117"/>
      <c r="K16" s="129"/>
    </row>
    <row r="17" spans="1:11" ht="12.75">
      <c r="A17" s="111" t="s">
        <v>33</v>
      </c>
      <c r="B17" s="112"/>
      <c r="C17" s="112"/>
      <c r="D17" s="112"/>
      <c r="E17" s="113"/>
      <c r="F17" s="112"/>
      <c r="G17" s="112"/>
      <c r="H17" s="113"/>
      <c r="I17" s="112"/>
      <c r="J17" s="114"/>
      <c r="K17" s="129"/>
    </row>
    <row r="18" spans="1:11" ht="13.5" thickBot="1">
      <c r="A18" s="120" t="s">
        <v>34</v>
      </c>
      <c r="B18" s="92"/>
      <c r="C18" s="92"/>
      <c r="D18" s="92"/>
      <c r="E18" s="92"/>
      <c r="F18" s="92"/>
      <c r="G18" s="92"/>
      <c r="H18" s="92"/>
      <c r="I18" s="92"/>
      <c r="J18" s="121"/>
      <c r="K18" s="129"/>
    </row>
    <row r="19" spans="1:11" ht="13.5" thickBot="1">
      <c r="A19" s="122" t="s">
        <v>35</v>
      </c>
      <c r="B19" s="123"/>
      <c r="C19" s="123"/>
      <c r="D19" s="123"/>
      <c r="E19" s="123"/>
      <c r="F19" s="123"/>
      <c r="G19" s="123"/>
      <c r="H19" s="123"/>
      <c r="I19" s="123"/>
      <c r="J19" s="124"/>
      <c r="K19" s="129"/>
    </row>
    <row r="20" spans="1:10" ht="12.75">
      <c r="A20" s="118" t="s">
        <v>36</v>
      </c>
      <c r="B20" s="119"/>
      <c r="C20" s="119"/>
      <c r="D20" s="119"/>
      <c r="E20" s="106"/>
      <c r="F20" s="106"/>
      <c r="G20" s="106"/>
      <c r="H20" s="106"/>
      <c r="I20" s="106"/>
      <c r="J20" s="107"/>
    </row>
    <row r="21" spans="1:10" ht="12.75">
      <c r="A21" s="111" t="s">
        <v>37</v>
      </c>
      <c r="B21" s="112"/>
      <c r="C21" s="112"/>
      <c r="D21" s="112"/>
      <c r="E21" s="89"/>
      <c r="F21" s="89"/>
      <c r="G21" s="89"/>
      <c r="H21" s="89"/>
      <c r="I21" s="89"/>
      <c r="J21" s="96"/>
    </row>
    <row r="22" spans="1:10" ht="12.75">
      <c r="A22" s="111" t="s">
        <v>38</v>
      </c>
      <c r="B22" s="112"/>
      <c r="C22" s="112"/>
      <c r="D22" s="112"/>
      <c r="E22" s="89"/>
      <c r="F22" s="89"/>
      <c r="G22" s="89"/>
      <c r="H22" s="89"/>
      <c r="I22" s="89"/>
      <c r="J22" s="96"/>
    </row>
    <row r="23" spans="1:10" ht="12.75">
      <c r="A23" s="111" t="s">
        <v>39</v>
      </c>
      <c r="B23" s="112"/>
      <c r="C23" s="112"/>
      <c r="D23" s="112"/>
      <c r="E23" s="113"/>
      <c r="F23" s="113"/>
      <c r="G23" s="113"/>
      <c r="H23" s="113"/>
      <c r="I23" s="113"/>
      <c r="J23" s="117"/>
    </row>
    <row r="24" spans="1:10" ht="12.75">
      <c r="A24" s="111" t="s">
        <v>40</v>
      </c>
      <c r="B24" s="112"/>
      <c r="C24" s="112"/>
      <c r="D24" s="112"/>
      <c r="E24" s="113"/>
      <c r="F24" s="113"/>
      <c r="G24" s="113"/>
      <c r="H24" s="113"/>
      <c r="I24" s="113"/>
      <c r="J24" s="117"/>
    </row>
    <row r="25" spans="1:10" ht="12.75">
      <c r="A25" s="111" t="s">
        <v>64</v>
      </c>
      <c r="B25" s="112"/>
      <c r="C25" s="112"/>
      <c r="D25" s="112"/>
      <c r="E25" s="89"/>
      <c r="F25" s="89"/>
      <c r="G25" s="89"/>
      <c r="H25" s="89"/>
      <c r="I25" s="89"/>
      <c r="J25" s="96"/>
    </row>
    <row r="26" spans="1:10" ht="12.75">
      <c r="A26" s="111" t="s">
        <v>41</v>
      </c>
      <c r="B26" s="112"/>
      <c r="C26" s="112"/>
      <c r="D26" s="112"/>
      <c r="E26" s="113"/>
      <c r="F26" s="112"/>
      <c r="G26" s="112"/>
      <c r="H26" s="113"/>
      <c r="I26" s="112"/>
      <c r="J26" s="114"/>
    </row>
    <row r="27" spans="1:10" ht="12.75">
      <c r="A27" s="111" t="s">
        <v>42</v>
      </c>
      <c r="B27" s="112"/>
      <c r="C27" s="112"/>
      <c r="D27" s="112"/>
      <c r="E27" s="115"/>
      <c r="F27" s="115"/>
      <c r="G27" s="115"/>
      <c r="H27" s="115"/>
      <c r="I27" s="115"/>
      <c r="J27" s="116"/>
    </row>
    <row r="28" spans="1:10" ht="13.5" thickBot="1">
      <c r="A28" s="90" t="s">
        <v>43</v>
      </c>
      <c r="B28" s="91"/>
      <c r="C28" s="91"/>
      <c r="D28" s="91"/>
      <c r="E28" s="108"/>
      <c r="F28" s="108"/>
      <c r="G28" s="108"/>
      <c r="H28" s="108"/>
      <c r="I28" s="108"/>
      <c r="J28" s="109"/>
    </row>
    <row r="29" spans="1:10" ht="13.5" thickBot="1">
      <c r="A29" s="100" t="s">
        <v>46</v>
      </c>
      <c r="B29" s="101"/>
      <c r="C29" s="101"/>
      <c r="D29" s="101"/>
      <c r="E29" s="101"/>
      <c r="F29" s="101"/>
      <c r="G29" s="101"/>
      <c r="H29" s="101"/>
      <c r="I29" s="101"/>
      <c r="J29" s="110"/>
    </row>
    <row r="30" spans="1:10" ht="13.5" thickBot="1">
      <c r="A30" s="100" t="s">
        <v>60</v>
      </c>
      <c r="B30" s="101"/>
      <c r="C30" s="101"/>
      <c r="D30" s="101"/>
      <c r="E30" s="102">
        <v>2028.3</v>
      </c>
      <c r="F30" s="102"/>
      <c r="G30" s="102"/>
      <c r="H30" s="102">
        <v>2028.3</v>
      </c>
      <c r="I30" s="102"/>
      <c r="J30" s="103"/>
    </row>
    <row r="31" spans="1:10" ht="12.75">
      <c r="A31" s="104" t="s">
        <v>47</v>
      </c>
      <c r="B31" s="105"/>
      <c r="C31" s="105"/>
      <c r="D31" s="105"/>
      <c r="E31" s="106"/>
      <c r="F31" s="106"/>
      <c r="G31" s="106"/>
      <c r="H31" s="106"/>
      <c r="I31" s="106"/>
      <c r="J31" s="107"/>
    </row>
    <row r="32" spans="1:10" ht="12.75">
      <c r="A32" s="99" t="s">
        <v>48</v>
      </c>
      <c r="B32" s="88" t="s">
        <v>49</v>
      </c>
      <c r="C32" s="88"/>
      <c r="D32" s="88"/>
      <c r="E32" s="89"/>
      <c r="F32" s="89"/>
      <c r="G32" s="89"/>
      <c r="H32" s="89"/>
      <c r="I32" s="89"/>
      <c r="J32" s="96"/>
    </row>
    <row r="33" spans="1:10" ht="12.75">
      <c r="A33" s="99"/>
      <c r="B33" s="88" t="s">
        <v>52</v>
      </c>
      <c r="C33" s="88"/>
      <c r="D33" s="88"/>
      <c r="E33" s="89"/>
      <c r="F33" s="89"/>
      <c r="G33" s="89"/>
      <c r="H33" s="89"/>
      <c r="I33" s="89"/>
      <c r="J33" s="96"/>
    </row>
    <row r="34" spans="1:10" ht="12.75">
      <c r="A34" s="99"/>
      <c r="B34" s="88" t="s">
        <v>50</v>
      </c>
      <c r="C34" s="88"/>
      <c r="D34" s="88"/>
      <c r="E34" s="89"/>
      <c r="F34" s="89"/>
      <c r="G34" s="89"/>
      <c r="H34" s="89"/>
      <c r="I34" s="89"/>
      <c r="J34" s="96"/>
    </row>
    <row r="35" spans="1:10" ht="12.75">
      <c r="A35" s="99"/>
      <c r="B35" s="88" t="s">
        <v>51</v>
      </c>
      <c r="C35" s="88"/>
      <c r="D35" s="88"/>
      <c r="E35" s="89"/>
      <c r="F35" s="89"/>
      <c r="G35" s="89"/>
      <c r="H35" s="89"/>
      <c r="I35" s="89"/>
      <c r="J35" s="96"/>
    </row>
    <row r="36" spans="1:10" ht="12.75">
      <c r="A36" s="99"/>
      <c r="B36" s="88" t="s">
        <v>53</v>
      </c>
      <c r="C36" s="88"/>
      <c r="D36" s="88"/>
      <c r="E36" s="89"/>
      <c r="F36" s="89"/>
      <c r="G36" s="89"/>
      <c r="H36" s="89"/>
      <c r="I36" s="89"/>
      <c r="J36" s="96"/>
    </row>
    <row r="37" spans="1:10" ht="12.75">
      <c r="A37" s="99"/>
      <c r="B37" s="88" t="s">
        <v>55</v>
      </c>
      <c r="C37" s="88"/>
      <c r="D37" s="88"/>
      <c r="E37" s="89"/>
      <c r="F37" s="89"/>
      <c r="G37" s="89"/>
      <c r="H37" s="89"/>
      <c r="I37" s="89"/>
      <c r="J37" s="96"/>
    </row>
    <row r="38" spans="1:10" ht="12.75">
      <c r="A38" s="99"/>
      <c r="B38" s="88" t="s">
        <v>54</v>
      </c>
      <c r="C38" s="88"/>
      <c r="D38" s="88"/>
      <c r="E38" s="89"/>
      <c r="F38" s="89"/>
      <c r="G38" s="89"/>
      <c r="H38" s="89"/>
      <c r="I38" s="89"/>
      <c r="J38" s="96"/>
    </row>
    <row r="39" spans="1:10" ht="12.75">
      <c r="A39" s="99"/>
      <c r="B39" s="88" t="s">
        <v>56</v>
      </c>
      <c r="C39" s="88"/>
      <c r="D39" s="88"/>
      <c r="E39" s="89"/>
      <c r="F39" s="89"/>
      <c r="G39" s="89"/>
      <c r="H39" s="89"/>
      <c r="I39" s="89"/>
      <c r="J39" s="96"/>
    </row>
    <row r="40" spans="1:10" ht="12.75">
      <c r="A40" s="97" t="s">
        <v>58</v>
      </c>
      <c r="B40" s="98"/>
      <c r="C40" s="98"/>
      <c r="D40" s="98"/>
      <c r="E40" s="89"/>
      <c r="F40" s="89"/>
      <c r="G40" s="89"/>
      <c r="H40" s="89"/>
      <c r="I40" s="89"/>
      <c r="J40" s="89"/>
    </row>
    <row r="41" spans="1:10" ht="12.75">
      <c r="A41" s="87" t="s">
        <v>57</v>
      </c>
      <c r="B41" s="88"/>
      <c r="C41" s="88"/>
      <c r="D41" s="88"/>
      <c r="E41" s="89"/>
      <c r="F41" s="89"/>
      <c r="G41" s="89"/>
      <c r="H41" s="89"/>
      <c r="I41" s="89"/>
      <c r="J41" s="89"/>
    </row>
    <row r="42" spans="1:10" ht="13.5" thickBot="1">
      <c r="A42" s="90" t="s">
        <v>59</v>
      </c>
      <c r="B42" s="91"/>
      <c r="C42" s="91"/>
      <c r="D42" s="91"/>
      <c r="E42" s="92"/>
      <c r="F42" s="92"/>
      <c r="G42" s="92"/>
      <c r="H42" s="93"/>
      <c r="I42" s="94"/>
      <c r="J42" s="95"/>
    </row>
    <row r="43" spans="1:11" ht="15.75" thickBot="1">
      <c r="A43" s="36" t="s">
        <v>61</v>
      </c>
      <c r="B43" s="83"/>
      <c r="C43" s="83"/>
      <c r="D43" s="37"/>
      <c r="E43" s="84"/>
      <c r="F43" s="84"/>
      <c r="G43" s="84"/>
      <c r="H43" s="85" t="s">
        <v>62</v>
      </c>
      <c r="I43" s="85"/>
      <c r="J43" s="86"/>
      <c r="K43" s="38"/>
    </row>
  </sheetData>
  <sheetProtection sheet="1" objects="1" scenarios="1"/>
  <mergeCells count="103">
    <mergeCell ref="B6:D6"/>
    <mergeCell ref="A8:J8"/>
    <mergeCell ref="K1:K19"/>
    <mergeCell ref="H9:J9"/>
    <mergeCell ref="A11:D11"/>
    <mergeCell ref="D2:F2"/>
    <mergeCell ref="H2:J2"/>
    <mergeCell ref="A3:D3"/>
    <mergeCell ref="B4:D4"/>
    <mergeCell ref="G4:H4"/>
    <mergeCell ref="B5:D5"/>
    <mergeCell ref="G5:H5"/>
    <mergeCell ref="A12:D12"/>
    <mergeCell ref="A13:D13"/>
    <mergeCell ref="A9:D10"/>
    <mergeCell ref="E9:G9"/>
    <mergeCell ref="A14:D14"/>
    <mergeCell ref="E14:G14"/>
    <mergeCell ref="H14:J14"/>
    <mergeCell ref="A15:D15"/>
    <mergeCell ref="E15:G15"/>
    <mergeCell ref="H15:J15"/>
    <mergeCell ref="A16:D16"/>
    <mergeCell ref="E16:G16"/>
    <mergeCell ref="H16:J16"/>
    <mergeCell ref="A17:D17"/>
    <mergeCell ref="E17:G17"/>
    <mergeCell ref="H17:J17"/>
    <mergeCell ref="A18:D18"/>
    <mergeCell ref="E18:G18"/>
    <mergeCell ref="H18:J18"/>
    <mergeCell ref="A19:J19"/>
    <mergeCell ref="A20:D20"/>
    <mergeCell ref="E20:G20"/>
    <mergeCell ref="H20:J20"/>
    <mergeCell ref="A21:D21"/>
    <mergeCell ref="E21:G21"/>
    <mergeCell ref="H21:J21"/>
    <mergeCell ref="A22:D22"/>
    <mergeCell ref="E22:G22"/>
    <mergeCell ref="H22:J22"/>
    <mergeCell ref="A23:D23"/>
    <mergeCell ref="E23:G23"/>
    <mergeCell ref="H23:J23"/>
    <mergeCell ref="A24:D24"/>
    <mergeCell ref="E24:G24"/>
    <mergeCell ref="H24:J24"/>
    <mergeCell ref="A25:D25"/>
    <mergeCell ref="E25:G25"/>
    <mergeCell ref="H25:J25"/>
    <mergeCell ref="A26:D26"/>
    <mergeCell ref="E26:G26"/>
    <mergeCell ref="H26:J26"/>
    <mergeCell ref="A27:D27"/>
    <mergeCell ref="E27:G27"/>
    <mergeCell ref="H27:J27"/>
    <mergeCell ref="A28:D28"/>
    <mergeCell ref="E28:G28"/>
    <mergeCell ref="H28:J28"/>
    <mergeCell ref="A29:J29"/>
    <mergeCell ref="A30:D30"/>
    <mergeCell ref="E30:G30"/>
    <mergeCell ref="H30:J30"/>
    <mergeCell ref="A31:D31"/>
    <mergeCell ref="E31:G31"/>
    <mergeCell ref="H31:J31"/>
    <mergeCell ref="B33:D33"/>
    <mergeCell ref="E33:G33"/>
    <mergeCell ref="H33:J33"/>
    <mergeCell ref="B34:D34"/>
    <mergeCell ref="E34:G34"/>
    <mergeCell ref="H34:J34"/>
    <mergeCell ref="B35:D35"/>
    <mergeCell ref="E35:G35"/>
    <mergeCell ref="H35:J35"/>
    <mergeCell ref="B36:D36"/>
    <mergeCell ref="E36:G36"/>
    <mergeCell ref="H36:J36"/>
    <mergeCell ref="B37:D37"/>
    <mergeCell ref="E37:G37"/>
    <mergeCell ref="H37:J37"/>
    <mergeCell ref="B38:D38"/>
    <mergeCell ref="E38:G38"/>
    <mergeCell ref="H38:J38"/>
    <mergeCell ref="B39:D39"/>
    <mergeCell ref="E39:G39"/>
    <mergeCell ref="H39:J39"/>
    <mergeCell ref="A40:D40"/>
    <mergeCell ref="E40:G40"/>
    <mergeCell ref="H40:J40"/>
    <mergeCell ref="A32:A39"/>
    <mergeCell ref="B32:D32"/>
    <mergeCell ref="E32:G32"/>
    <mergeCell ref="H32:J32"/>
    <mergeCell ref="B43:C43"/>
    <mergeCell ref="E43:G43"/>
    <mergeCell ref="H43:J43"/>
    <mergeCell ref="A41:D41"/>
    <mergeCell ref="E41:G41"/>
    <mergeCell ref="H41:J41"/>
    <mergeCell ref="A42:D42"/>
    <mergeCell ref="E42:G42"/>
    <mergeCell ref="H42:J42"/>
  </mergeCells>
  <printOptions/>
  <pageMargins left="0.7874015748031497" right="0.1968503937007874" top="0.984251968503937" bottom="0.984251968503937" header="0.5118110236220472" footer="0.5118110236220472"/>
  <pageSetup horizontalDpi="120" verticalDpi="120" orientation="portrait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138" zoomScaleNormal="138" workbookViewId="0" topLeftCell="A1">
      <selection activeCell="A20" sqref="A20:B20"/>
    </sheetView>
  </sheetViews>
  <sheetFormatPr defaultColWidth="9.00390625" defaultRowHeight="12.75"/>
  <cols>
    <col min="1" max="11" width="9.125" style="244" customWidth="1"/>
  </cols>
  <sheetData>
    <row r="1" spans="1:11" ht="12.75">
      <c r="A1" s="133"/>
      <c r="B1" s="133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29.25" customHeight="1">
      <c r="A2" s="135"/>
      <c r="B2" s="135"/>
      <c r="C2" s="135"/>
      <c r="D2" s="138" t="s">
        <v>66</v>
      </c>
      <c r="E2" s="135"/>
      <c r="F2" s="135"/>
      <c r="G2" s="136"/>
      <c r="H2" s="137"/>
      <c r="I2" s="135"/>
      <c r="J2" s="135"/>
      <c r="K2" s="135"/>
    </row>
    <row r="3" spans="1:11" ht="14.25" customHeight="1">
      <c r="A3" s="135"/>
      <c r="B3" s="135"/>
      <c r="C3" s="135"/>
      <c r="E3" s="135"/>
      <c r="F3" s="135"/>
      <c r="G3" s="139"/>
      <c r="H3" s="140"/>
      <c r="I3" s="139"/>
      <c r="J3" s="139"/>
      <c r="K3" s="139"/>
    </row>
    <row r="4" spans="1:11" ht="12.75">
      <c r="A4" s="134" t="s">
        <v>67</v>
      </c>
      <c r="B4" s="141"/>
      <c r="C4" s="228"/>
      <c r="D4" s="229" t="str">
        <f>'Quantity of cargo'!A3</f>
        <v>m/v Sibirskiy 2133</v>
      </c>
      <c r="E4" s="230"/>
      <c r="F4" s="229"/>
      <c r="G4" s="136"/>
      <c r="H4" s="137"/>
      <c r="I4" s="135"/>
      <c r="J4" s="135"/>
      <c r="K4" s="135"/>
    </row>
    <row r="5" spans="1:11" ht="12.75">
      <c r="A5" s="134" t="s">
        <v>69</v>
      </c>
      <c r="B5" s="141"/>
      <c r="C5" s="228"/>
      <c r="D5" s="229" t="str">
        <f>'Quantity of cargo'!B6</f>
        <v>Russia</v>
      </c>
      <c r="E5" s="229"/>
      <c r="F5" s="230"/>
      <c r="G5" s="265" t="s">
        <v>68</v>
      </c>
      <c r="H5" s="142"/>
      <c r="I5" s="231"/>
      <c r="J5" s="143"/>
      <c r="K5" s="177"/>
    </row>
    <row r="6" spans="1:11" ht="12.75">
      <c r="A6" s="244" t="s">
        <v>148</v>
      </c>
      <c r="C6" s="266"/>
      <c r="D6" s="266"/>
      <c r="E6" s="266"/>
      <c r="F6" s="266"/>
      <c r="G6" s="134" t="s">
        <v>70</v>
      </c>
      <c r="H6" s="134"/>
      <c r="I6" s="232"/>
      <c r="J6" s="144" t="s">
        <v>71</v>
      </c>
      <c r="K6" s="233"/>
    </row>
    <row r="7" spans="1:11" ht="12.75">
      <c r="A7" s="134" t="s">
        <v>72</v>
      </c>
      <c r="B7" s="134"/>
      <c r="C7" s="234"/>
      <c r="D7" s="235"/>
      <c r="E7" s="235"/>
      <c r="F7" s="235"/>
      <c r="G7" s="134" t="s">
        <v>73</v>
      </c>
      <c r="H7" s="134"/>
      <c r="I7" s="232"/>
      <c r="J7" s="144" t="s">
        <v>71</v>
      </c>
      <c r="K7" s="233"/>
    </row>
    <row r="8" spans="1:11" ht="12.75">
      <c r="A8" s="134" t="s">
        <v>61</v>
      </c>
      <c r="B8" s="134"/>
      <c r="C8" s="236"/>
      <c r="D8" s="237">
        <f>'Quantity of cargo'!D2</f>
        <v>0</v>
      </c>
      <c r="E8" s="230"/>
      <c r="F8" s="230"/>
      <c r="G8" s="134" t="s">
        <v>74</v>
      </c>
      <c r="H8" s="134"/>
      <c r="I8" s="232"/>
      <c r="J8" s="144" t="s">
        <v>71</v>
      </c>
      <c r="K8" s="233"/>
    </row>
    <row r="9" spans="1:11" ht="12.75">
      <c r="A9" s="134"/>
      <c r="B9" s="134"/>
      <c r="C9" s="134"/>
      <c r="D9" s="134"/>
      <c r="E9" s="134"/>
      <c r="F9" s="145"/>
      <c r="G9" s="134"/>
      <c r="H9" s="134"/>
      <c r="I9" s="238"/>
      <c r="J9" s="146"/>
      <c r="K9" s="147"/>
    </row>
    <row r="10" spans="1:11" ht="12.75">
      <c r="A10" s="134" t="s">
        <v>75</v>
      </c>
      <c r="B10" s="134"/>
      <c r="C10" s="134"/>
      <c r="D10" s="134"/>
      <c r="E10" s="134"/>
      <c r="F10" s="148"/>
      <c r="G10" s="134" t="s">
        <v>76</v>
      </c>
      <c r="H10" s="149"/>
      <c r="I10" s="150"/>
      <c r="J10" s="151"/>
      <c r="K10" s="152"/>
    </row>
    <row r="11" spans="1:11" ht="12.75">
      <c r="A11" s="134" t="s">
        <v>77</v>
      </c>
      <c r="B11" s="134"/>
      <c r="C11" s="232"/>
      <c r="D11" s="144" t="s">
        <v>71</v>
      </c>
      <c r="E11" s="233"/>
      <c r="F11" s="134"/>
      <c r="G11" s="134" t="s">
        <v>77</v>
      </c>
      <c r="H11" s="134"/>
      <c r="I11" s="232"/>
      <c r="J11" s="144" t="s">
        <v>71</v>
      </c>
      <c r="K11" s="233"/>
    </row>
    <row r="12" spans="1:11" ht="12.75">
      <c r="A12" s="134" t="s">
        <v>78</v>
      </c>
      <c r="B12" s="134"/>
      <c r="C12" s="232"/>
      <c r="D12" s="144" t="s">
        <v>71</v>
      </c>
      <c r="E12" s="233"/>
      <c r="F12" s="134"/>
      <c r="G12" s="134" t="s">
        <v>78</v>
      </c>
      <c r="H12" s="134"/>
      <c r="I12" s="232"/>
      <c r="J12" s="144" t="s">
        <v>71</v>
      </c>
      <c r="K12" s="233"/>
    </row>
    <row r="13" spans="1:11" ht="12.75">
      <c r="A13" s="239" t="s">
        <v>79</v>
      </c>
      <c r="B13" s="240" t="s">
        <v>80</v>
      </c>
      <c r="C13" s="240"/>
      <c r="D13" s="240"/>
      <c r="E13" s="240"/>
      <c r="F13" s="153"/>
      <c r="G13" s="239" t="s">
        <v>79</v>
      </c>
      <c r="H13" s="240" t="s">
        <v>80</v>
      </c>
      <c r="I13" s="240"/>
      <c r="J13" s="240"/>
      <c r="K13" s="240"/>
    </row>
    <row r="14" spans="1:11" ht="12.75">
      <c r="A14" s="241"/>
      <c r="B14" s="242"/>
      <c r="C14" s="242"/>
      <c r="D14" s="242"/>
      <c r="E14" s="242"/>
      <c r="F14" s="154"/>
      <c r="G14" s="241"/>
      <c r="H14" s="242"/>
      <c r="I14" s="242"/>
      <c r="J14" s="242"/>
      <c r="K14" s="242"/>
    </row>
    <row r="15" spans="1:11" ht="12.75">
      <c r="A15" s="186" t="s">
        <v>142</v>
      </c>
      <c r="B15" s="187">
        <f>'Quantity of cargo'!I4</f>
        <v>122</v>
      </c>
      <c r="C15" s="188" t="s">
        <v>84</v>
      </c>
      <c r="D15" s="187">
        <f>'Quantity of cargo'!I6</f>
        <v>16.5</v>
      </c>
      <c r="E15" s="243"/>
      <c r="F15" s="154"/>
      <c r="G15" s="154"/>
      <c r="H15" s="154"/>
      <c r="I15" s="154"/>
      <c r="J15" s="243"/>
      <c r="K15" s="243"/>
    </row>
    <row r="16" spans="1:5" ht="12.75">
      <c r="A16" s="189"/>
      <c r="B16" s="189"/>
      <c r="C16" s="190" t="s">
        <v>81</v>
      </c>
      <c r="D16" s="190" t="s">
        <v>82</v>
      </c>
      <c r="E16" s="155"/>
    </row>
    <row r="17" spans="1:10" ht="12.75">
      <c r="A17" s="185" t="s">
        <v>83</v>
      </c>
      <c r="B17" s="185"/>
      <c r="C17" s="191">
        <f>'Quantity of cargo'!E10</f>
        <v>2.18</v>
      </c>
      <c r="D17" s="191">
        <f>'Quantity of cargo'!H10</f>
        <v>3.43</v>
      </c>
      <c r="E17" s="156"/>
      <c r="F17" s="245"/>
      <c r="G17" s="246"/>
      <c r="H17" s="247"/>
      <c r="I17" s="178" t="s">
        <v>81</v>
      </c>
      <c r="J17" s="178" t="s">
        <v>82</v>
      </c>
    </row>
    <row r="18" spans="1:10" ht="12.75">
      <c r="A18" s="185" t="s">
        <v>85</v>
      </c>
      <c r="B18" s="185"/>
      <c r="C18" s="191">
        <f>'Quantity of cargo'!F10</f>
        <v>2.18</v>
      </c>
      <c r="D18" s="191">
        <f>'Quantity of cargo'!I10</f>
        <v>3.43</v>
      </c>
      <c r="E18" s="156"/>
      <c r="F18" s="179" t="s">
        <v>86</v>
      </c>
      <c r="G18" s="179"/>
      <c r="H18" s="179"/>
      <c r="I18" s="248">
        <f>C19-C24</f>
        <v>-0.9649999999999999</v>
      </c>
      <c r="J18" s="248">
        <f>D19-D24</f>
        <v>-0.17999999999999972</v>
      </c>
    </row>
    <row r="19" spans="1:10" ht="12.75">
      <c r="A19" s="181" t="s">
        <v>87</v>
      </c>
      <c r="B19" s="181"/>
      <c r="C19" s="191">
        <f>(C17+C18)/2</f>
        <v>2.18</v>
      </c>
      <c r="D19" s="191">
        <f>(D17+D18)/2</f>
        <v>3.43</v>
      </c>
      <c r="E19" s="156"/>
      <c r="F19" s="179" t="s">
        <v>88</v>
      </c>
      <c r="G19" s="179"/>
      <c r="H19" s="179"/>
      <c r="I19" s="248">
        <f>C21-C26</f>
        <v>-1.0045221843003413</v>
      </c>
      <c r="J19" s="248">
        <f>D21-D26</f>
        <v>-0.17999999999999972</v>
      </c>
    </row>
    <row r="20" spans="1:10" ht="12.75">
      <c r="A20" s="181" t="s">
        <v>89</v>
      </c>
      <c r="B20" s="181"/>
      <c r="C20" s="191">
        <f>C21-C19</f>
        <v>-0.03046501706484639</v>
      </c>
      <c r="D20" s="191">
        <f>D21-D19</f>
        <v>0</v>
      </c>
      <c r="E20" s="156"/>
      <c r="F20" s="179" t="s">
        <v>90</v>
      </c>
      <c r="G20" s="179"/>
      <c r="H20" s="179"/>
      <c r="I20" s="249">
        <f>'Quantity of cargo'!F13</f>
        <v>3.7</v>
      </c>
      <c r="J20" s="249">
        <f>'Quantity of cargo'!I13</f>
        <v>0</v>
      </c>
    </row>
    <row r="21" spans="1:10" ht="12.75">
      <c r="A21" s="181" t="s">
        <v>91</v>
      </c>
      <c r="B21" s="181"/>
      <c r="C21" s="192">
        <f>'Quantity of cargo'!E17</f>
        <v>2.1495349829351538</v>
      </c>
      <c r="D21" s="192">
        <f>'Quantity of cargo'!H17</f>
        <v>3.43</v>
      </c>
      <c r="E21" s="156"/>
      <c r="F21" s="179" t="s">
        <v>92</v>
      </c>
      <c r="G21" s="179"/>
      <c r="H21" s="179"/>
      <c r="I21" s="249">
        <f>'Quantity of cargo'!F15</f>
        <v>1.1</v>
      </c>
      <c r="J21" s="249">
        <f>'Quantity of cargo'!I15</f>
        <v>0</v>
      </c>
    </row>
    <row r="22" spans="1:10" ht="12.75">
      <c r="A22" s="185" t="s">
        <v>93</v>
      </c>
      <c r="B22" s="185"/>
      <c r="C22" s="191">
        <f>'Quantity of cargo'!E12</f>
        <v>3.145</v>
      </c>
      <c r="D22" s="191">
        <f>'Quantity of cargo'!H12</f>
        <v>3.61</v>
      </c>
      <c r="E22" s="156"/>
      <c r="F22" s="179" t="s">
        <v>94</v>
      </c>
      <c r="G22" s="179"/>
      <c r="H22" s="179"/>
      <c r="I22" s="249">
        <f>'Quantity of cargo'!F14</f>
        <v>0</v>
      </c>
      <c r="J22" s="249">
        <f>'Quantity of cargo'!I14</f>
        <v>0</v>
      </c>
    </row>
    <row r="23" spans="1:10" ht="12.75">
      <c r="A23" s="185" t="s">
        <v>95</v>
      </c>
      <c r="B23" s="185"/>
      <c r="C23" s="191">
        <f>'Quantity of cargo'!F12</f>
        <v>3.145</v>
      </c>
      <c r="D23" s="191">
        <f>'Quantity of cargo'!I12</f>
        <v>3.61</v>
      </c>
      <c r="E23" s="156"/>
      <c r="F23" s="179" t="s">
        <v>36</v>
      </c>
      <c r="G23" s="179"/>
      <c r="H23" s="179"/>
      <c r="I23" s="249">
        <f>'Quantity of cargo'!E22</f>
        <v>18.22</v>
      </c>
      <c r="J23" s="249">
        <f>'Quantity of cargo'!H22</f>
        <v>18.9</v>
      </c>
    </row>
    <row r="24" spans="1:10" ht="12.75">
      <c r="A24" s="181" t="s">
        <v>96</v>
      </c>
      <c r="B24" s="181"/>
      <c r="C24" s="191">
        <f>(C22+C23)/2</f>
        <v>3.145</v>
      </c>
      <c r="D24" s="191">
        <f>(D22+D23)/2</f>
        <v>3.61</v>
      </c>
      <c r="E24" s="156"/>
      <c r="F24" s="179" t="s">
        <v>97</v>
      </c>
      <c r="G24" s="179"/>
      <c r="H24" s="179"/>
      <c r="I24" s="250"/>
      <c r="J24" s="250"/>
    </row>
    <row r="25" spans="1:10" ht="12.75">
      <c r="A25" s="181" t="s">
        <v>98</v>
      </c>
      <c r="B25" s="181"/>
      <c r="C25" s="191">
        <f>C26-C24</f>
        <v>0.0090571672354951</v>
      </c>
      <c r="D25" s="191">
        <f>D26-D24</f>
        <v>0</v>
      </c>
      <c r="E25" s="156"/>
      <c r="F25" s="179" t="s">
        <v>99</v>
      </c>
      <c r="G25" s="179"/>
      <c r="H25" s="179"/>
      <c r="I25" s="250"/>
      <c r="J25" s="250"/>
    </row>
    <row r="26" spans="1:10" ht="12.75">
      <c r="A26" s="181" t="s">
        <v>100</v>
      </c>
      <c r="B26" s="181"/>
      <c r="C26" s="192">
        <f>'Quantity of cargo'!E18</f>
        <v>3.154057167235495</v>
      </c>
      <c r="D26" s="192">
        <f>'Quantity of cargo'!H18</f>
        <v>3.61</v>
      </c>
      <c r="E26" s="156"/>
      <c r="F26" s="179" t="s">
        <v>101</v>
      </c>
      <c r="G26" s="179"/>
      <c r="H26" s="179"/>
      <c r="I26" s="249">
        <f>'Quantity of cargo'!E23</f>
        <v>-1.04</v>
      </c>
      <c r="J26" s="249">
        <f>'Quantity of cargo'!H23</f>
        <v>-1.71</v>
      </c>
    </row>
    <row r="27" spans="1:10" ht="12.75">
      <c r="A27" s="181" t="s">
        <v>102</v>
      </c>
      <c r="B27" s="181"/>
      <c r="C27" s="192">
        <f>(C26+C21)/2</f>
        <v>2.6517960750853247</v>
      </c>
      <c r="D27" s="192">
        <f>(D26+D21)/2</f>
        <v>3.52</v>
      </c>
      <c r="E27" s="156"/>
      <c r="F27" s="179" t="s">
        <v>103</v>
      </c>
      <c r="G27" s="179"/>
      <c r="H27" s="179"/>
      <c r="I27" s="248">
        <f>'Quantity of cargo'!E24</f>
        <v>23.11</v>
      </c>
      <c r="J27" s="248">
        <f>'Quantity of cargo'!H24</f>
        <v>12.43</v>
      </c>
    </row>
    <row r="28" spans="1:10" ht="12.75">
      <c r="A28" s="185" t="s">
        <v>104</v>
      </c>
      <c r="B28" s="185"/>
      <c r="C28" s="191">
        <f>'Quantity of cargo'!E11</f>
        <v>2.56</v>
      </c>
      <c r="D28" s="191">
        <f>'Quantity of cargo'!H11</f>
        <v>3.54</v>
      </c>
      <c r="E28" s="156"/>
      <c r="F28" s="179" t="s">
        <v>105</v>
      </c>
      <c r="G28" s="179"/>
      <c r="H28" s="179"/>
      <c r="I28" s="248">
        <f>'Quantity of cargo'!E25</f>
        <v>15.602040955631399</v>
      </c>
      <c r="J28" s="251">
        <f>'Quantity of cargo'!H25</f>
        <v>4.76837704918032</v>
      </c>
    </row>
    <row r="29" spans="1:10" ht="12.75">
      <c r="A29" s="185" t="s">
        <v>106</v>
      </c>
      <c r="B29" s="185"/>
      <c r="C29" s="191">
        <f>'Quantity of cargo'!F11</f>
        <v>2.56</v>
      </c>
      <c r="D29" s="191">
        <f>'Quantity of cargo'!I11</f>
        <v>3.54</v>
      </c>
      <c r="E29" s="156"/>
      <c r="F29" s="179" t="s">
        <v>107</v>
      </c>
      <c r="G29" s="179"/>
      <c r="H29" s="179"/>
      <c r="I29" s="248">
        <f>'Quantity of cargo'!E26</f>
        <v>9.557167197273701</v>
      </c>
      <c r="J29" s="251">
        <f>'Quantity of cargo'!H26</f>
        <v>0.16505409836065524</v>
      </c>
    </row>
    <row r="30" spans="1:10" ht="12.75">
      <c r="A30" s="181" t="s">
        <v>108</v>
      </c>
      <c r="B30" s="181"/>
      <c r="C30" s="191">
        <f>(C28+C29)/2</f>
        <v>2.56</v>
      </c>
      <c r="D30" s="191">
        <f>(D28+D29)/2</f>
        <v>3.54</v>
      </c>
      <c r="E30" s="156"/>
      <c r="F30" s="252"/>
      <c r="G30" s="252"/>
      <c r="H30" s="252"/>
      <c r="I30" s="252"/>
      <c r="J30" s="252"/>
    </row>
    <row r="31" spans="1:10" ht="12.75">
      <c r="A31" s="181" t="s">
        <v>109</v>
      </c>
      <c r="B31" s="181"/>
      <c r="C31" s="193">
        <v>0</v>
      </c>
      <c r="D31" s="193">
        <v>0</v>
      </c>
      <c r="E31" s="156"/>
      <c r="F31" s="182" t="s">
        <v>110</v>
      </c>
      <c r="G31" s="183"/>
      <c r="H31" s="184"/>
      <c r="I31" s="192">
        <f>'Quantity of cargo'!E27</f>
        <v>4380</v>
      </c>
      <c r="J31" s="192">
        <f>'Quantity of cargo'!H27</f>
        <v>6153</v>
      </c>
    </row>
    <row r="32" spans="1:10" ht="12.75">
      <c r="A32" s="181" t="s">
        <v>111</v>
      </c>
      <c r="B32" s="181"/>
      <c r="C32" s="192">
        <f>C30+C31</f>
        <v>2.56</v>
      </c>
      <c r="D32" s="192">
        <f>D30+D31</f>
        <v>3.54</v>
      </c>
      <c r="E32" s="156"/>
      <c r="F32" s="182" t="s">
        <v>112</v>
      </c>
      <c r="G32" s="183"/>
      <c r="H32" s="184"/>
      <c r="I32" s="248">
        <f>'Quantity of cargo'!E25+'Quantity of cargo'!E26</f>
        <v>25.1592081529051</v>
      </c>
      <c r="J32" s="248">
        <f>'Quantity of cargo'!H25+'Quantity of cargo'!H26</f>
        <v>4.933431147540976</v>
      </c>
    </row>
    <row r="33" spans="1:10" ht="12.75">
      <c r="A33" s="181" t="s">
        <v>143</v>
      </c>
      <c r="B33" s="181"/>
      <c r="C33" s="191">
        <f>C27-C32</f>
        <v>0.09179607508532461</v>
      </c>
      <c r="D33" s="191">
        <f>D27-D32</f>
        <v>-0.020000000000000018</v>
      </c>
      <c r="E33" s="156"/>
      <c r="F33" s="182" t="s">
        <v>113</v>
      </c>
      <c r="G33" s="183"/>
      <c r="H33" s="184"/>
      <c r="I33" s="192">
        <f>SUM(I31:I32)</f>
        <v>4405.159208152905</v>
      </c>
      <c r="J33" s="192">
        <f>SUM(J31:J32)</f>
        <v>6157.933431147541</v>
      </c>
    </row>
    <row r="34" spans="1:10" ht="12.75">
      <c r="A34" s="181" t="s">
        <v>114</v>
      </c>
      <c r="B34" s="181"/>
      <c r="C34" s="192">
        <f>(6*C32+C21+C26)/8</f>
        <v>2.5829490187713313</v>
      </c>
      <c r="D34" s="192">
        <f>(6*D32+D21+D26)/8</f>
        <v>3.535</v>
      </c>
      <c r="E34" s="156"/>
      <c r="F34" s="182" t="s">
        <v>115</v>
      </c>
      <c r="G34" s="183"/>
      <c r="H34" s="184"/>
      <c r="I34" s="253">
        <v>0</v>
      </c>
      <c r="J34" s="254">
        <v>0</v>
      </c>
    </row>
    <row r="35" spans="1:10" ht="12.75">
      <c r="A35" s="156"/>
      <c r="B35" s="156"/>
      <c r="C35" s="156"/>
      <c r="D35" s="156"/>
      <c r="E35" s="156"/>
      <c r="F35" s="182" t="s">
        <v>116</v>
      </c>
      <c r="G35" s="183"/>
      <c r="H35" s="184"/>
      <c r="I35" s="192">
        <f>SUM(I33:I34)</f>
        <v>4405.159208152905</v>
      </c>
      <c r="J35" s="192">
        <f>SUM(J33:J34)</f>
        <v>6157.933431147541</v>
      </c>
    </row>
    <row r="36" spans="1:10" ht="12.75">
      <c r="A36" s="180" t="s">
        <v>117</v>
      </c>
      <c r="B36" s="180"/>
      <c r="C36" s="194">
        <f>'Quantity of cargo'!E37</f>
        <v>48</v>
      </c>
      <c r="D36" s="195">
        <f>'Quantity of cargo'!H37</f>
        <v>47</v>
      </c>
      <c r="E36" s="156"/>
      <c r="F36" s="182" t="s">
        <v>118</v>
      </c>
      <c r="G36" s="183"/>
      <c r="H36" s="184"/>
      <c r="I36" s="250">
        <f>'Quantity of cargo'!E29</f>
        <v>1</v>
      </c>
      <c r="J36" s="250">
        <f>'Quantity of cargo'!H29</f>
        <v>1</v>
      </c>
    </row>
    <row r="37" spans="1:10" ht="12.75">
      <c r="A37" s="180" t="s">
        <v>48</v>
      </c>
      <c r="B37" s="180"/>
      <c r="C37" s="194">
        <f>'Quantity of cargo'!E34+'Quantity of cargo'!E35</f>
        <v>42</v>
      </c>
      <c r="D37" s="195">
        <f>'Quantity of cargo'!H34+'Quantity of cargo'!H35</f>
        <v>85</v>
      </c>
      <c r="E37" s="156"/>
      <c r="F37" s="182" t="s">
        <v>119</v>
      </c>
      <c r="G37" s="183"/>
      <c r="H37" s="184"/>
      <c r="I37" s="255">
        <f>I38-I35</f>
        <v>-107.44290751592416</v>
      </c>
      <c r="J37" s="255">
        <f>J38-J35</f>
        <v>-150.1934983206711</v>
      </c>
    </row>
    <row r="38" spans="1:10" ht="12.75">
      <c r="A38" s="180" t="s">
        <v>120</v>
      </c>
      <c r="B38" s="180"/>
      <c r="C38" s="194">
        <f>'Quantity of cargo'!E36</f>
        <v>1.2</v>
      </c>
      <c r="D38" s="195">
        <f>'Quantity of cargo'!H36</f>
        <v>1.2</v>
      </c>
      <c r="E38" s="156"/>
      <c r="F38" s="182" t="s">
        <v>113</v>
      </c>
      <c r="G38" s="183"/>
      <c r="H38" s="184"/>
      <c r="I38" s="248">
        <f>I35*I36/1.025</f>
        <v>4297.716300636981</v>
      </c>
      <c r="J38" s="248">
        <f>J35*J36/1.025</f>
        <v>6007.73993282687</v>
      </c>
    </row>
    <row r="39" spans="1:10" ht="12.75">
      <c r="A39" s="180" t="s">
        <v>56</v>
      </c>
      <c r="B39" s="180"/>
      <c r="C39" s="194">
        <f>'Quantity of cargo'!E38</f>
        <v>30</v>
      </c>
      <c r="D39" s="195">
        <f>'Quantity of cargo'!H38</f>
        <v>30</v>
      </c>
      <c r="E39" s="157"/>
      <c r="F39" s="182" t="s">
        <v>121</v>
      </c>
      <c r="G39" s="183"/>
      <c r="H39" s="184"/>
      <c r="I39" s="248">
        <f>C41</f>
        <v>2117.7</v>
      </c>
      <c r="J39" s="248">
        <f>D41</f>
        <v>175.2</v>
      </c>
    </row>
    <row r="40" spans="1:10" ht="12.75">
      <c r="A40" s="180" t="s">
        <v>47</v>
      </c>
      <c r="B40" s="180"/>
      <c r="C40" s="194">
        <f>'Quantity of cargo'!E33</f>
        <v>1996.5</v>
      </c>
      <c r="D40" s="195">
        <f>'Quantity of cargo'!H33</f>
        <v>12</v>
      </c>
      <c r="E40" s="157"/>
      <c r="F40" s="256" t="s">
        <v>59</v>
      </c>
      <c r="G40" s="257"/>
      <c r="H40" s="258"/>
      <c r="I40" s="259">
        <f>IF('Quantity of cargo'!E41&gt;'Quantity of cargo'!H41,'Quantity of cargo'!H41,'Quantity of cargo'!E41)</f>
        <v>151.71630063698103</v>
      </c>
      <c r="J40" s="259"/>
    </row>
    <row r="41" spans="1:10" ht="12.75">
      <c r="A41" s="181" t="s">
        <v>122</v>
      </c>
      <c r="B41" s="181"/>
      <c r="C41" s="196">
        <f>SUM(C36:C40)</f>
        <v>2117.7</v>
      </c>
      <c r="D41" s="197">
        <f>SUM(D36:D40)</f>
        <v>175.2</v>
      </c>
      <c r="E41" s="157"/>
      <c r="F41" s="182" t="s">
        <v>123</v>
      </c>
      <c r="G41" s="183"/>
      <c r="H41" s="184"/>
      <c r="I41" s="192">
        <f>I38-I39</f>
        <v>2180.016300636981</v>
      </c>
      <c r="J41" s="192">
        <f>J38-J39</f>
        <v>5832.53993282687</v>
      </c>
    </row>
    <row r="42" spans="1:11" ht="12.75">
      <c r="A42" s="252"/>
      <c r="B42" s="252"/>
      <c r="C42" s="252"/>
      <c r="D42" s="252"/>
      <c r="E42" s="157"/>
      <c r="F42" s="252"/>
      <c r="G42" s="252"/>
      <c r="H42" s="252"/>
      <c r="I42" s="252"/>
      <c r="J42" s="252"/>
      <c r="K42" s="252"/>
    </row>
    <row r="43" spans="1:9" ht="12.75">
      <c r="A43" s="158" t="s">
        <v>124</v>
      </c>
      <c r="B43" s="159"/>
      <c r="C43" s="160" t="s">
        <v>125</v>
      </c>
      <c r="D43" s="161"/>
      <c r="E43" s="135"/>
      <c r="F43" s="158" t="s">
        <v>124</v>
      </c>
      <c r="G43" s="159"/>
      <c r="H43" s="160" t="s">
        <v>126</v>
      </c>
      <c r="I43" s="161"/>
    </row>
    <row r="44" spans="1:9" ht="12.75">
      <c r="A44" s="162" t="s">
        <v>127</v>
      </c>
      <c r="B44" s="214" t="s">
        <v>146</v>
      </c>
      <c r="C44" s="215"/>
      <c r="D44" s="216">
        <v>1.005</v>
      </c>
      <c r="E44" s="135"/>
      <c r="F44" s="162" t="s">
        <v>127</v>
      </c>
      <c r="G44" s="263" t="s">
        <v>146</v>
      </c>
      <c r="H44" s="264"/>
      <c r="I44" s="216">
        <v>1.005</v>
      </c>
    </row>
    <row r="45" spans="1:9" ht="12.75">
      <c r="A45" s="163" t="s">
        <v>128</v>
      </c>
      <c r="B45" s="164" t="s">
        <v>129</v>
      </c>
      <c r="C45" s="165" t="s">
        <v>130</v>
      </c>
      <c r="D45" s="166" t="s">
        <v>131</v>
      </c>
      <c r="E45" s="135"/>
      <c r="F45" s="163" t="s">
        <v>128</v>
      </c>
      <c r="G45" s="164" t="s">
        <v>129</v>
      </c>
      <c r="H45" s="165" t="s">
        <v>130</v>
      </c>
      <c r="I45" s="166" t="s">
        <v>131</v>
      </c>
    </row>
    <row r="46" spans="1:9" ht="12.75">
      <c r="A46" s="167"/>
      <c r="B46" s="168" t="s">
        <v>132</v>
      </c>
      <c r="C46" s="169" t="s">
        <v>145</v>
      </c>
      <c r="D46" s="170" t="s">
        <v>133</v>
      </c>
      <c r="E46" s="135"/>
      <c r="F46" s="167"/>
      <c r="G46" s="168" t="s">
        <v>132</v>
      </c>
      <c r="H46" s="169" t="s">
        <v>145</v>
      </c>
      <c r="I46" s="170" t="s">
        <v>133</v>
      </c>
    </row>
    <row r="47" spans="1:9" ht="12.75">
      <c r="A47" s="171" t="s">
        <v>134</v>
      </c>
      <c r="B47" s="217"/>
      <c r="C47" s="217"/>
      <c r="D47" s="172">
        <f>C47*$D$44</f>
        <v>0</v>
      </c>
      <c r="E47" s="135"/>
      <c r="F47" s="171" t="s">
        <v>134</v>
      </c>
      <c r="G47" s="217"/>
      <c r="H47" s="217"/>
      <c r="I47" s="172">
        <f>H47*$I$44</f>
        <v>0</v>
      </c>
    </row>
    <row r="48" spans="1:9" ht="12.75">
      <c r="A48" s="173">
        <v>1</v>
      </c>
      <c r="B48" s="217"/>
      <c r="C48" s="217"/>
      <c r="D48" s="172">
        <f aca="true" t="shared" si="0" ref="D48:D58">C48*$D$44</f>
        <v>0</v>
      </c>
      <c r="E48" s="135"/>
      <c r="F48" s="173">
        <v>1</v>
      </c>
      <c r="G48" s="217"/>
      <c r="H48" s="217"/>
      <c r="I48" s="172">
        <f>H48*$I$44</f>
        <v>0</v>
      </c>
    </row>
    <row r="49" spans="1:9" ht="12.75">
      <c r="A49" s="173">
        <v>2</v>
      </c>
      <c r="B49" s="217"/>
      <c r="C49" s="217"/>
      <c r="D49" s="172">
        <f t="shared" si="0"/>
        <v>0</v>
      </c>
      <c r="E49" s="135"/>
      <c r="F49" s="173">
        <v>2</v>
      </c>
      <c r="G49" s="217"/>
      <c r="H49" s="217"/>
      <c r="I49" s="172">
        <f>H49*$I$44</f>
        <v>0</v>
      </c>
    </row>
    <row r="50" spans="1:9" ht="12.75">
      <c r="A50" s="173">
        <v>3</v>
      </c>
      <c r="B50" s="217"/>
      <c r="C50" s="217"/>
      <c r="D50" s="172">
        <f t="shared" si="0"/>
        <v>0</v>
      </c>
      <c r="E50" s="135"/>
      <c r="F50" s="173">
        <v>3</v>
      </c>
      <c r="G50" s="217"/>
      <c r="H50" s="217"/>
      <c r="I50" s="172">
        <f>H50*$I$44</f>
        <v>0</v>
      </c>
    </row>
    <row r="51" spans="1:9" ht="12.75">
      <c r="A51" s="173">
        <v>4</v>
      </c>
      <c r="B51" s="217"/>
      <c r="C51" s="217"/>
      <c r="D51" s="172">
        <f t="shared" si="0"/>
        <v>0</v>
      </c>
      <c r="E51" s="135"/>
      <c r="F51" s="173">
        <v>4</v>
      </c>
      <c r="G51" s="217"/>
      <c r="H51" s="217"/>
      <c r="I51" s="172">
        <f>H51*$I$44</f>
        <v>0</v>
      </c>
    </row>
    <row r="52" spans="1:9" ht="12.75">
      <c r="A52" s="173">
        <v>5</v>
      </c>
      <c r="B52" s="217"/>
      <c r="C52" s="217"/>
      <c r="D52" s="172">
        <f t="shared" si="0"/>
        <v>0</v>
      </c>
      <c r="E52" s="135"/>
      <c r="F52" s="173">
        <v>5</v>
      </c>
      <c r="G52" s="217"/>
      <c r="H52" s="217"/>
      <c r="I52" s="172">
        <f>H52*$I$44</f>
        <v>0</v>
      </c>
    </row>
    <row r="53" spans="1:9" ht="12.75">
      <c r="A53" s="173">
        <v>6</v>
      </c>
      <c r="B53" s="217"/>
      <c r="C53" s="217"/>
      <c r="D53" s="172">
        <f t="shared" si="0"/>
        <v>0</v>
      </c>
      <c r="E53" s="135"/>
      <c r="F53" s="173">
        <v>6</v>
      </c>
      <c r="G53" s="217"/>
      <c r="H53" s="217"/>
      <c r="I53" s="172">
        <f>H53*$I$44</f>
        <v>0</v>
      </c>
    </row>
    <row r="54" spans="1:9" ht="12.75">
      <c r="A54" s="173">
        <v>7</v>
      </c>
      <c r="B54" s="217"/>
      <c r="C54" s="217"/>
      <c r="D54" s="172">
        <f t="shared" si="0"/>
        <v>0</v>
      </c>
      <c r="E54" s="135"/>
      <c r="F54" s="173">
        <v>7</v>
      </c>
      <c r="G54" s="217"/>
      <c r="H54" s="217"/>
      <c r="I54" s="172">
        <f>H54*$I$44</f>
        <v>0</v>
      </c>
    </row>
    <row r="55" spans="1:9" ht="12.75">
      <c r="A55" s="173">
        <v>8</v>
      </c>
      <c r="B55" s="217"/>
      <c r="C55" s="217"/>
      <c r="D55" s="172">
        <f t="shared" si="0"/>
        <v>0</v>
      </c>
      <c r="E55" s="135"/>
      <c r="F55" s="173">
        <v>8</v>
      </c>
      <c r="G55" s="217"/>
      <c r="H55" s="217"/>
      <c r="I55" s="172">
        <f>H55*$I$44</f>
        <v>0</v>
      </c>
    </row>
    <row r="56" spans="1:9" ht="12.75">
      <c r="A56" s="173">
        <v>9</v>
      </c>
      <c r="B56" s="217"/>
      <c r="C56" s="217"/>
      <c r="D56" s="172">
        <f t="shared" si="0"/>
        <v>0</v>
      </c>
      <c r="E56" s="135"/>
      <c r="F56" s="173">
        <v>9</v>
      </c>
      <c r="G56" s="217"/>
      <c r="H56" s="217"/>
      <c r="I56" s="172">
        <f>H56*$I$44</f>
        <v>0</v>
      </c>
    </row>
    <row r="57" spans="1:9" ht="12.75">
      <c r="A57" s="173">
        <v>10</v>
      </c>
      <c r="B57" s="217"/>
      <c r="C57" s="217"/>
      <c r="D57" s="172">
        <f t="shared" si="0"/>
        <v>0</v>
      </c>
      <c r="E57" s="135"/>
      <c r="F57" s="173">
        <v>10</v>
      </c>
      <c r="G57" s="217"/>
      <c r="H57" s="217"/>
      <c r="I57" s="172">
        <f>H57*$I$44</f>
        <v>0</v>
      </c>
    </row>
    <row r="58" spans="1:9" ht="12.75">
      <c r="A58" s="173" t="s">
        <v>135</v>
      </c>
      <c r="B58" s="217"/>
      <c r="C58" s="217"/>
      <c r="D58" s="172">
        <f t="shared" si="0"/>
        <v>0</v>
      </c>
      <c r="E58" s="135"/>
      <c r="F58" s="173" t="s">
        <v>135</v>
      </c>
      <c r="G58" s="217"/>
      <c r="H58" s="217"/>
      <c r="I58" s="172">
        <f>H58*$I$44</f>
        <v>0</v>
      </c>
    </row>
    <row r="59" spans="1:9" ht="12.75">
      <c r="A59" s="156"/>
      <c r="B59" s="174"/>
      <c r="C59" s="157"/>
      <c r="D59" s="172">
        <f>SUM(D47:D58)</f>
        <v>0</v>
      </c>
      <c r="E59" s="157"/>
      <c r="F59" s="157"/>
      <c r="G59" s="252"/>
      <c r="H59" s="157"/>
      <c r="I59" s="172">
        <f>SUM(I47:I58)</f>
        <v>0</v>
      </c>
    </row>
    <row r="60" spans="1:11" ht="12.75">
      <c r="A60" s="252"/>
      <c r="B60" s="252"/>
      <c r="C60" s="252"/>
      <c r="D60" s="252"/>
      <c r="E60" s="252"/>
      <c r="F60" s="252"/>
      <c r="G60" s="252"/>
      <c r="H60" s="252"/>
      <c r="I60" s="252"/>
      <c r="J60" s="252"/>
      <c r="K60" s="252"/>
    </row>
    <row r="61" spans="1:11" ht="15.75">
      <c r="A61" s="252"/>
      <c r="B61" s="252"/>
      <c r="C61" s="260" t="s">
        <v>136</v>
      </c>
      <c r="D61" s="260"/>
      <c r="E61" s="252"/>
      <c r="F61" s="261">
        <f>ABS(J41-I41)</f>
        <v>3652.523632189889</v>
      </c>
      <c r="G61" s="261"/>
      <c r="H61" s="262" t="s">
        <v>137</v>
      </c>
      <c r="I61" s="252"/>
      <c r="J61" s="252"/>
      <c r="K61" s="252"/>
    </row>
    <row r="62" spans="1:11" ht="12.75">
      <c r="A62" s="252"/>
      <c r="B62" s="252"/>
      <c r="C62" s="252"/>
      <c r="D62" s="157"/>
      <c r="E62" s="157"/>
      <c r="F62" s="252"/>
      <c r="G62" s="252"/>
      <c r="H62" s="252"/>
      <c r="I62" s="252"/>
      <c r="J62" s="252"/>
      <c r="K62" s="252"/>
    </row>
    <row r="63" spans="1:11" ht="12.75">
      <c r="A63" s="175" t="s">
        <v>138</v>
      </c>
      <c r="B63" s="157"/>
      <c r="C63" s="157"/>
      <c r="D63" s="157"/>
      <c r="E63" s="157"/>
      <c r="F63" s="157"/>
      <c r="G63" s="157"/>
      <c r="H63" s="252"/>
      <c r="I63" s="219" t="s">
        <v>139</v>
      </c>
      <c r="J63" s="238"/>
      <c r="K63" s="157"/>
    </row>
    <row r="64" spans="1:11" ht="12.75">
      <c r="A64" s="175" t="s">
        <v>140</v>
      </c>
      <c r="B64" s="157"/>
      <c r="C64" s="157"/>
      <c r="D64" s="157"/>
      <c r="E64" s="157"/>
      <c r="F64" s="157"/>
      <c r="G64" s="157"/>
      <c r="H64" s="252"/>
      <c r="I64" s="219"/>
      <c r="J64" s="220"/>
      <c r="K64" s="157"/>
    </row>
    <row r="65" spans="1:11" ht="12.75">
      <c r="A65" s="157" t="s">
        <v>79</v>
      </c>
      <c r="B65" s="157"/>
      <c r="C65" s="157"/>
      <c r="D65" s="157"/>
      <c r="E65" s="157"/>
      <c r="F65" s="157"/>
      <c r="G65" s="157"/>
      <c r="H65" s="252"/>
      <c r="I65" s="176" t="s">
        <v>141</v>
      </c>
      <c r="J65" s="218"/>
      <c r="K65" s="252"/>
    </row>
  </sheetData>
  <sheetProtection sheet="1" objects="1" scenarios="1"/>
  <mergeCells count="50">
    <mergeCell ref="F41:H41"/>
    <mergeCell ref="B44:C44"/>
    <mergeCell ref="F37:H37"/>
    <mergeCell ref="F38:H38"/>
    <mergeCell ref="F39:H39"/>
    <mergeCell ref="F40:H40"/>
    <mergeCell ref="A38:B38"/>
    <mergeCell ref="A39:B39"/>
    <mergeCell ref="A40:B40"/>
    <mergeCell ref="A41:B41"/>
    <mergeCell ref="A16:B16"/>
    <mergeCell ref="F17:H17"/>
    <mergeCell ref="A36:B36"/>
    <mergeCell ref="A37:B37"/>
    <mergeCell ref="F31:H31"/>
    <mergeCell ref="F32:H32"/>
    <mergeCell ref="F33:H33"/>
    <mergeCell ref="F34:H34"/>
    <mergeCell ref="F35:H35"/>
    <mergeCell ref="F36:H36"/>
    <mergeCell ref="F26:H26"/>
    <mergeCell ref="F27:H27"/>
    <mergeCell ref="F28:H28"/>
    <mergeCell ref="F29:H29"/>
    <mergeCell ref="A33:B33"/>
    <mergeCell ref="A34:B34"/>
    <mergeCell ref="F18:H18"/>
    <mergeCell ref="F19:H19"/>
    <mergeCell ref="F20:H20"/>
    <mergeCell ref="F21:H21"/>
    <mergeCell ref="F22:H22"/>
    <mergeCell ref="F23:H23"/>
    <mergeCell ref="F24:H24"/>
    <mergeCell ref="F25:H25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2003-05-27T15:36:57Z</cp:lastPrinted>
  <dcterms:created xsi:type="dcterms:W3CDTF">2003-05-25T10:20:40Z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