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215" windowHeight="5235" activeTab="0"/>
  </bookViews>
  <sheets>
    <sheet name="Зер1" sheetId="1" r:id="rId1"/>
    <sheet name="Зер2" sheetId="2" r:id="rId2"/>
    <sheet name="Зер3" sheetId="3" r:id="rId3"/>
    <sheet name="Зер4" sheetId="4" r:id="rId4"/>
  </sheets>
  <externalReferences>
    <externalReference r:id="rId7"/>
  </externalReferences>
  <definedNames>
    <definedName name="_xlnm.Print_Area" localSheetId="0">'Зер1'!$A$1:$I$55</definedName>
    <definedName name="_xlnm.Print_Area" localSheetId="1">'Зер2'!$A$1:$K$61</definedName>
    <definedName name="_xlnm.Print_Area" localSheetId="2">'Зер3'!$A$1:$K$63</definedName>
    <definedName name="_xlnm.Print_Area" localSheetId="3">'Зер4'!$A$1:$I$58</definedName>
  </definedNames>
  <calcPr fullCalcOnLoad="1"/>
</workbook>
</file>

<file path=xl/sharedStrings.xml><?xml version="1.0" encoding="utf-8"?>
<sst xmlns="http://schemas.openxmlformats.org/spreadsheetml/2006/main" count="245" uniqueCount="175">
  <si>
    <t xml:space="preserve">          DECLARATION  OF  SHIPMENT  OF  A  GRAIN  CARGO</t>
  </si>
  <si>
    <t>Name of vessel</t>
  </si>
  <si>
    <t>Flag</t>
  </si>
  <si>
    <t>Place of inspection</t>
  </si>
  <si>
    <t>RUSSIA</t>
  </si>
  <si>
    <t>VAASA</t>
  </si>
  <si>
    <t>Time of inspection</t>
  </si>
  <si>
    <t>Last port</t>
  </si>
  <si>
    <t>Next port</t>
  </si>
  <si>
    <t>Home port</t>
  </si>
  <si>
    <t>LUBECK</t>
  </si>
  <si>
    <t>ST.PETERSBURG</t>
  </si>
  <si>
    <t>Type of ship</t>
  </si>
  <si>
    <t>Lenght</t>
  </si>
  <si>
    <t>Gross tons</t>
  </si>
  <si>
    <t>Net tons</t>
  </si>
  <si>
    <t>№ IMO</t>
  </si>
  <si>
    <t>DRY CARGO</t>
  </si>
  <si>
    <t>Crew</t>
  </si>
  <si>
    <t>Call sign</t>
  </si>
  <si>
    <t>Year of built</t>
  </si>
  <si>
    <t>Classification society</t>
  </si>
  <si>
    <t>REGISTER OF RUSSIA</t>
  </si>
  <si>
    <t xml:space="preserve">                             CERTIFICATS</t>
  </si>
  <si>
    <t xml:space="preserve">              DATE ISSUED</t>
  </si>
  <si>
    <t xml:space="preserve">              DATE VALIDITY</t>
  </si>
  <si>
    <t xml:space="preserve">                       ISSUED</t>
  </si>
  <si>
    <t>LOAD LINE</t>
  </si>
  <si>
    <t>CONSTRUCTION</t>
  </si>
  <si>
    <t xml:space="preserve"> </t>
  </si>
  <si>
    <t>SAFETY EQUIPMENT</t>
  </si>
  <si>
    <t>RADIO</t>
  </si>
  <si>
    <t>POLLUTION PREVENTION</t>
  </si>
  <si>
    <t>Loading port</t>
  </si>
  <si>
    <t>Discharge port</t>
  </si>
  <si>
    <t>Distance</t>
  </si>
  <si>
    <t>(milles)</t>
  </si>
  <si>
    <r>
      <t xml:space="preserve">Consuption </t>
    </r>
    <r>
      <rPr>
        <sz val="9"/>
        <rFont val="Bookman Old Style"/>
        <family val="1"/>
      </rPr>
      <t>(FO+DO+FW)</t>
    </r>
  </si>
  <si>
    <t>12+3+9</t>
  </si>
  <si>
    <t>Maximum allowed displacement</t>
  </si>
  <si>
    <t>Free board</t>
  </si>
  <si>
    <t>Draft</t>
  </si>
  <si>
    <t>Amdt</t>
  </si>
  <si>
    <t xml:space="preserve">Fresh water allowance </t>
  </si>
  <si>
    <t>Applicable Regulations</t>
  </si>
  <si>
    <t>SOLAS - 74</t>
  </si>
  <si>
    <t>Grain loading booklet approved by</t>
  </si>
  <si>
    <t>Master:</t>
  </si>
  <si>
    <t>Date of approval</t>
  </si>
  <si>
    <t xml:space="preserve"> 06.03.2001</t>
  </si>
  <si>
    <t>Signature:</t>
  </si>
  <si>
    <t xml:space="preserve">                                           SHIP  AND  CARGO  CALCULATION</t>
  </si>
  <si>
    <t>TYPE OF GRAIN</t>
  </si>
  <si>
    <t>BARLEY IN BULK</t>
  </si>
  <si>
    <t>STOWAGE FACTOR</t>
  </si>
  <si>
    <t>Full cargo</t>
  </si>
  <si>
    <t>heeling moment * 1,06</t>
  </si>
  <si>
    <t>Slack &gt; 0,2 m</t>
  </si>
  <si>
    <t>heeling moment * 1,12</t>
  </si>
  <si>
    <t xml:space="preserve">                               SHIP  AND  CARGO</t>
  </si>
  <si>
    <t xml:space="preserve">         HEELING  MOMENTS</t>
  </si>
  <si>
    <t>Holds</t>
  </si>
  <si>
    <t>Grain</t>
  </si>
  <si>
    <t>Weight</t>
  </si>
  <si>
    <t>Zg</t>
  </si>
  <si>
    <t>Moment</t>
  </si>
  <si>
    <t>Ullage</t>
  </si>
  <si>
    <t>Y</t>
  </si>
  <si>
    <t>Heeling</t>
  </si>
  <si>
    <t>Correc.heel</t>
  </si>
  <si>
    <t>SF</t>
  </si>
  <si>
    <t>№№</t>
  </si>
  <si>
    <t>Capacity</t>
  </si>
  <si>
    <t>M/T</t>
  </si>
  <si>
    <t>m3</t>
  </si>
  <si>
    <t>MZg</t>
  </si>
  <si>
    <t>moment</t>
  </si>
  <si>
    <t>TOTAL Cargo</t>
  </si>
  <si>
    <t>Total heeling moments corrected</t>
  </si>
  <si>
    <t>LIGHT SHIP</t>
  </si>
  <si>
    <t>Max. allowable heeling moment</t>
  </si>
  <si>
    <t>STORES</t>
  </si>
  <si>
    <t>TOTAL 1*</t>
  </si>
  <si>
    <t xml:space="preserve">           Hold No 4</t>
  </si>
  <si>
    <t xml:space="preserve">           Hold No 3</t>
  </si>
  <si>
    <t xml:space="preserve">           Hold No 2</t>
  </si>
  <si>
    <t xml:space="preserve">           Hold No 1</t>
  </si>
  <si>
    <t>tons</t>
  </si>
  <si>
    <r>
      <t xml:space="preserve">HOLD </t>
    </r>
    <r>
      <rPr>
        <b/>
        <sz val="11"/>
        <rFont val="Times New Roman CE"/>
        <family val="1"/>
      </rPr>
      <t>№ 1</t>
    </r>
  </si>
  <si>
    <r>
      <t xml:space="preserve">HOLD </t>
    </r>
    <r>
      <rPr>
        <b/>
        <sz val="11"/>
        <rFont val="Times New Roman CE"/>
        <family val="1"/>
      </rPr>
      <t>№ 2</t>
    </r>
  </si>
  <si>
    <r>
      <t>HOLD</t>
    </r>
    <r>
      <rPr>
        <b/>
        <sz val="11"/>
        <rFont val="Times New Roman CE"/>
        <family val="1"/>
      </rPr>
      <t xml:space="preserve"> № 3</t>
    </r>
  </si>
  <si>
    <r>
      <t>HOLD</t>
    </r>
    <r>
      <rPr>
        <b/>
        <sz val="11"/>
        <rFont val="Times New Roman CE"/>
        <family val="1"/>
      </rPr>
      <t xml:space="preserve"> № 4</t>
    </r>
  </si>
  <si>
    <t xml:space="preserve">                          GRAIN STABILITY CALCULATION</t>
  </si>
  <si>
    <t>CU.FT/LT</t>
  </si>
  <si>
    <t>M3/T</t>
  </si>
  <si>
    <t>DENSITY</t>
  </si>
  <si>
    <t xml:space="preserve">      DEPARTURE</t>
  </si>
  <si>
    <t xml:space="preserve">       WORST CONDITION / OR / ARRIVAL</t>
  </si>
  <si>
    <t>Tanks</t>
  </si>
  <si>
    <t>Free surf.</t>
  </si>
  <si>
    <t>FW 1</t>
  </si>
  <si>
    <t>FW PS 216</t>
  </si>
  <si>
    <t>FW SS 217</t>
  </si>
  <si>
    <t>FW SS 218</t>
  </si>
  <si>
    <t>FW 18</t>
  </si>
  <si>
    <t>BFW 16</t>
  </si>
  <si>
    <t>TOTAL</t>
  </si>
  <si>
    <t>DF PS 6</t>
  </si>
  <si>
    <t>DF SS 6</t>
  </si>
  <si>
    <t>DF SS 11</t>
  </si>
  <si>
    <t>DF SS 12</t>
  </si>
  <si>
    <t>MF PS 7</t>
  </si>
  <si>
    <t>MF SS 7</t>
  </si>
  <si>
    <t>MF PS 8</t>
  </si>
  <si>
    <t>MF SS 9</t>
  </si>
  <si>
    <t>LO 10</t>
  </si>
  <si>
    <t>DLO 13</t>
  </si>
  <si>
    <t>FORPEAK</t>
  </si>
  <si>
    <t>2 PS</t>
  </si>
  <si>
    <t>2 SS</t>
  </si>
  <si>
    <t>3 PS</t>
  </si>
  <si>
    <t>3 SS</t>
  </si>
  <si>
    <t>4 PS</t>
  </si>
  <si>
    <t>4 SS</t>
  </si>
  <si>
    <t>5 PS</t>
  </si>
  <si>
    <t>5 SS</t>
  </si>
  <si>
    <t>TOTAL II</t>
  </si>
  <si>
    <t>TOTAL I</t>
  </si>
  <si>
    <t>DISPLAC.</t>
  </si>
  <si>
    <t>DEPARTURE</t>
  </si>
  <si>
    <t>KG</t>
  </si>
  <si>
    <t>(Zg)</t>
  </si>
  <si>
    <t>ARRIVAL</t>
  </si>
  <si>
    <t>( + )</t>
  </si>
  <si>
    <t>KGv</t>
  </si>
  <si>
    <t>(Zg')</t>
  </si>
  <si>
    <t>KM</t>
  </si>
  <si>
    <t>(Zm)</t>
  </si>
  <si>
    <t>GM</t>
  </si>
  <si>
    <t>(h')</t>
  </si>
  <si>
    <t>ANGEL   OF   HEEL</t>
  </si>
  <si>
    <t xml:space="preserve">  Total heeling moment x 57,3</t>
  </si>
  <si>
    <t xml:space="preserve">         Displacement  x  GM</t>
  </si>
  <si>
    <t xml:space="preserve">   DEPARTURE</t>
  </si>
  <si>
    <t>Q =</t>
  </si>
  <si>
    <t xml:space="preserve">     ARRIVAL</t>
  </si>
  <si>
    <t xml:space="preserve">                RESIDUAL  STABILITY</t>
  </si>
  <si>
    <t xml:space="preserve">   Lo =</t>
  </si>
  <si>
    <t xml:space="preserve">     Total heeling moment</t>
  </si>
  <si>
    <t xml:space="preserve">           Displacement</t>
  </si>
  <si>
    <t>Lo  =</t>
  </si>
  <si>
    <t>Q</t>
  </si>
  <si>
    <t xml:space="preserve">       KN (Lf)</t>
  </si>
  <si>
    <t>GZ (Zg x SinQ)</t>
  </si>
  <si>
    <t>L</t>
  </si>
  <si>
    <t>Departure</t>
  </si>
  <si>
    <t>Arrival</t>
  </si>
  <si>
    <t>S= (Qmax - Q / 57,3) x (BK / 2)</t>
  </si>
  <si>
    <t>S  =</t>
  </si>
  <si>
    <t>&gt;0,075</t>
  </si>
  <si>
    <t>Qmax=</t>
  </si>
  <si>
    <t>&gt;30</t>
  </si>
  <si>
    <t>GM (h')=</t>
  </si>
  <si>
    <t>&gt;0,3</t>
  </si>
  <si>
    <t>Qst =</t>
  </si>
  <si>
    <t>BK  =</t>
  </si>
  <si>
    <r>
      <t>L</t>
    </r>
    <r>
      <rPr>
        <sz val="8"/>
        <rFont val="Bookman Old Style"/>
        <family val="1"/>
      </rPr>
      <t>40</t>
    </r>
    <r>
      <rPr>
        <sz val="12"/>
        <rFont val="Bookman Old Style"/>
        <family val="1"/>
      </rPr>
      <t xml:space="preserve"> = 0,8L</t>
    </r>
  </si>
  <si>
    <r>
      <t>L</t>
    </r>
    <r>
      <rPr>
        <sz val="8"/>
        <rFont val="Bookman Old Style"/>
        <family val="1"/>
      </rPr>
      <t xml:space="preserve">40 </t>
    </r>
    <r>
      <rPr>
        <sz val="12"/>
        <rFont val="Bookman Old Style"/>
        <family val="1"/>
      </rPr>
      <t>=</t>
    </r>
  </si>
  <si>
    <t>&lt;12</t>
  </si>
  <si>
    <t>"SORMOVSKIY -- 3057"</t>
  </si>
  <si>
    <t>NANT</t>
  </si>
  <si>
    <t>LA PALLICE</t>
  </si>
  <si>
    <t>UCVL</t>
  </si>
  <si>
    <t>Y.SYROV</t>
  </si>
  <si>
    <t>18.00 24.09.2001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</si>
</sst>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0;[Red]0"/>
    <numFmt numFmtId="180" formatCode="#,##0;[Red]#,##0"/>
  </numFmts>
  <fonts count="49">
    <font>
      <sz val="10"/>
      <name val="Arial"/>
      <family val="0"/>
    </font>
    <font>
      <sz val="10"/>
      <name val="Arial Cyr"/>
      <family val="0"/>
    </font>
    <font>
      <b/>
      <sz val="14"/>
      <name val="Bookman Old Style"/>
      <family val="1"/>
    </font>
    <font>
      <sz val="8"/>
      <name val="Arial Cyr"/>
      <family val="2"/>
    </font>
    <font>
      <b/>
      <i/>
      <sz val="12"/>
      <name val="Times New Roman Cyr"/>
      <family val="1"/>
    </font>
    <font>
      <sz val="11"/>
      <name val="Times New Roman C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0"/>
      <name val="Arial Narrow"/>
      <family val="2"/>
    </font>
    <font>
      <b/>
      <sz val="11"/>
      <name val="Times New Roman CE"/>
      <family val="1"/>
    </font>
    <font>
      <sz val="11"/>
      <color indexed="10"/>
      <name val="Times New Roman CE"/>
      <family val="1"/>
    </font>
    <font>
      <sz val="10"/>
      <color indexed="10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sz val="11"/>
      <name val="Arial Cyr"/>
      <family val="2"/>
    </font>
    <font>
      <sz val="10"/>
      <name val="Times New Roman Cyr"/>
      <family val="1"/>
    </font>
    <font>
      <b/>
      <sz val="11"/>
      <name val="Arial Narrow"/>
      <family val="2"/>
    </font>
    <font>
      <sz val="11"/>
      <name val="Times New Roman Cyr"/>
      <family val="1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Times New Roman Cyr"/>
      <family val="1"/>
    </font>
    <font>
      <sz val="10"/>
      <color indexed="12"/>
      <name val="Arial Narrow"/>
      <family val="2"/>
    </font>
    <font>
      <sz val="12"/>
      <name val="Times New Roman Cyr"/>
      <family val="1"/>
    </font>
    <font>
      <b/>
      <sz val="12"/>
      <color indexed="10"/>
      <name val="Times New Roman Cyr"/>
      <family val="1"/>
    </font>
    <font>
      <sz val="11"/>
      <color indexed="10"/>
      <name val="Times New Roman Cyr"/>
      <family val="1"/>
    </font>
    <font>
      <b/>
      <sz val="11"/>
      <name val="Times New Roman Cyr"/>
      <family val="1"/>
    </font>
    <font>
      <b/>
      <sz val="11"/>
      <color indexed="10"/>
      <name val="Times New Roman Cyr"/>
      <family val="1"/>
    </font>
    <font>
      <i/>
      <sz val="11"/>
      <name val="Bookman Old Style"/>
      <family val="1"/>
    </font>
    <font>
      <b/>
      <sz val="11"/>
      <name val="Bookman Old Style"/>
      <family val="1"/>
    </font>
    <font>
      <sz val="11"/>
      <color indexed="10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sz val="10"/>
      <color indexed="10"/>
      <name val="Bookman Old Style"/>
      <family val="1"/>
    </font>
    <font>
      <b/>
      <sz val="12"/>
      <name val="Bookman Old Style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2"/>
      <name val="Bookman Old Style"/>
      <family val="1"/>
    </font>
    <font>
      <b/>
      <i/>
      <sz val="11"/>
      <color indexed="10"/>
      <name val="Bookman Old Style"/>
      <family val="1"/>
    </font>
    <font>
      <sz val="8"/>
      <name val="Bookman Old Style"/>
      <family val="1"/>
    </font>
    <font>
      <sz val="11"/>
      <color indexed="10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32" applyFont="1">
      <alignment/>
      <protection/>
    </xf>
    <xf numFmtId="0" fontId="1" fillId="0" borderId="0" xfId="32">
      <alignment/>
      <protection/>
    </xf>
    <xf numFmtId="0" fontId="1" fillId="0" borderId="1" xfId="32" applyBorder="1">
      <alignment/>
      <protection/>
    </xf>
    <xf numFmtId="0" fontId="1" fillId="0" borderId="2" xfId="32" applyBorder="1">
      <alignment/>
      <protection/>
    </xf>
    <xf numFmtId="0" fontId="1" fillId="0" borderId="3" xfId="32" applyBorder="1">
      <alignment/>
      <protection/>
    </xf>
    <xf numFmtId="0" fontId="1" fillId="0" borderId="4" xfId="32" applyBorder="1">
      <alignment/>
      <protection/>
    </xf>
    <xf numFmtId="0" fontId="1" fillId="0" borderId="5" xfId="32" applyBorder="1">
      <alignment/>
      <protection/>
    </xf>
    <xf numFmtId="0" fontId="3" fillId="0" borderId="6" xfId="32" applyFont="1" applyBorder="1">
      <alignment/>
      <protection/>
    </xf>
    <xf numFmtId="0" fontId="3" fillId="0" borderId="0" xfId="32" applyFont="1" applyBorder="1">
      <alignment/>
      <protection/>
    </xf>
    <xf numFmtId="0" fontId="3" fillId="0" borderId="7" xfId="32" applyFont="1" applyBorder="1">
      <alignment/>
      <protection/>
    </xf>
    <xf numFmtId="0" fontId="3" fillId="0" borderId="8" xfId="32" applyFont="1" applyBorder="1">
      <alignment/>
      <protection/>
    </xf>
    <xf numFmtId="0" fontId="3" fillId="0" borderId="9" xfId="32" applyFont="1" applyBorder="1">
      <alignment/>
      <protection/>
    </xf>
    <xf numFmtId="0" fontId="3" fillId="0" borderId="0" xfId="32" applyFont="1">
      <alignment/>
      <protection/>
    </xf>
    <xf numFmtId="0" fontId="1" fillId="0" borderId="6" xfId="32" applyBorder="1">
      <alignment/>
      <protection/>
    </xf>
    <xf numFmtId="0" fontId="1" fillId="0" borderId="0" xfId="32" applyBorder="1">
      <alignment/>
      <protection/>
    </xf>
    <xf numFmtId="0" fontId="1" fillId="0" borderId="7" xfId="32" applyBorder="1">
      <alignment/>
      <protection/>
    </xf>
    <xf numFmtId="0" fontId="1" fillId="0" borderId="8" xfId="32" applyBorder="1">
      <alignment/>
      <protection/>
    </xf>
    <xf numFmtId="0" fontId="1" fillId="0" borderId="9" xfId="32" applyBorder="1">
      <alignment/>
      <protection/>
    </xf>
    <xf numFmtId="0" fontId="4" fillId="0" borderId="6" xfId="32" applyFont="1" applyBorder="1">
      <alignment/>
      <protection/>
    </xf>
    <xf numFmtId="0" fontId="4" fillId="0" borderId="0" xfId="32" applyFont="1" applyBorder="1">
      <alignment/>
      <protection/>
    </xf>
    <xf numFmtId="0" fontId="4" fillId="0" borderId="7" xfId="32" applyFont="1" applyBorder="1" applyAlignment="1">
      <alignment horizontal="right"/>
      <protection/>
    </xf>
    <xf numFmtId="0" fontId="4" fillId="0" borderId="8" xfId="32" applyFont="1" applyBorder="1">
      <alignment/>
      <protection/>
    </xf>
    <xf numFmtId="0" fontId="4" fillId="0" borderId="9" xfId="32" applyFont="1" applyBorder="1" applyAlignment="1">
      <alignment horizontal="right"/>
      <protection/>
    </xf>
    <xf numFmtId="0" fontId="4" fillId="0" borderId="0" xfId="32" applyFont="1">
      <alignment/>
      <protection/>
    </xf>
    <xf numFmtId="0" fontId="1" fillId="0" borderId="10" xfId="32" applyBorder="1">
      <alignment/>
      <protection/>
    </xf>
    <xf numFmtId="0" fontId="1" fillId="0" borderId="11" xfId="32" applyBorder="1">
      <alignment/>
      <protection/>
    </xf>
    <xf numFmtId="0" fontId="1" fillId="0" borderId="12" xfId="32" applyBorder="1">
      <alignment/>
      <protection/>
    </xf>
    <xf numFmtId="0" fontId="1" fillId="0" borderId="13" xfId="32" applyBorder="1">
      <alignment/>
      <protection/>
    </xf>
    <xf numFmtId="0" fontId="1" fillId="0" borderId="14" xfId="32" applyBorder="1">
      <alignment/>
      <protection/>
    </xf>
    <xf numFmtId="0" fontId="1" fillId="0" borderId="15" xfId="32" applyBorder="1">
      <alignment/>
      <protection/>
    </xf>
    <xf numFmtId="0" fontId="1" fillId="0" borderId="16" xfId="32" applyBorder="1">
      <alignment/>
      <protection/>
    </xf>
    <xf numFmtId="0" fontId="1" fillId="0" borderId="17" xfId="32" applyBorder="1">
      <alignment/>
      <protection/>
    </xf>
    <xf numFmtId="0" fontId="1" fillId="0" borderId="18" xfId="32" applyBorder="1">
      <alignment/>
      <protection/>
    </xf>
    <xf numFmtId="0" fontId="1" fillId="0" borderId="19" xfId="32" applyBorder="1">
      <alignment/>
      <protection/>
    </xf>
    <xf numFmtId="0" fontId="1" fillId="0" borderId="20" xfId="32" applyBorder="1">
      <alignment/>
      <protection/>
    </xf>
    <xf numFmtId="0" fontId="3" fillId="0" borderId="21" xfId="32" applyFont="1" applyBorder="1">
      <alignment/>
      <protection/>
    </xf>
    <xf numFmtId="0" fontId="1" fillId="0" borderId="21" xfId="32" applyBorder="1">
      <alignment/>
      <protection/>
    </xf>
    <xf numFmtId="0" fontId="4" fillId="0" borderId="7" xfId="32" applyFont="1" applyBorder="1" applyAlignment="1">
      <alignment horizontal="center"/>
      <protection/>
    </xf>
    <xf numFmtId="0" fontId="4" fillId="0" borderId="21" xfId="32" applyFont="1" applyBorder="1" applyAlignment="1">
      <alignment horizontal="right"/>
      <protection/>
    </xf>
    <xf numFmtId="0" fontId="1" fillId="0" borderId="22" xfId="32" applyBorder="1">
      <alignment/>
      <protection/>
    </xf>
    <xf numFmtId="0" fontId="1" fillId="0" borderId="23" xfId="32" applyBorder="1">
      <alignment/>
      <protection/>
    </xf>
    <xf numFmtId="0" fontId="1" fillId="0" borderId="24" xfId="32" applyBorder="1">
      <alignment/>
      <protection/>
    </xf>
    <xf numFmtId="0" fontId="1" fillId="0" borderId="25" xfId="32" applyBorder="1">
      <alignment/>
      <protection/>
    </xf>
    <xf numFmtId="0" fontId="1" fillId="0" borderId="26" xfId="32" applyBorder="1">
      <alignment/>
      <protection/>
    </xf>
    <xf numFmtId="0" fontId="3" fillId="0" borderId="10" xfId="32" applyFont="1" applyBorder="1">
      <alignment/>
      <protection/>
    </xf>
    <xf numFmtId="0" fontId="3" fillId="0" borderId="11" xfId="32" applyFont="1" applyBorder="1">
      <alignment/>
      <protection/>
    </xf>
    <xf numFmtId="0" fontId="3" fillId="0" borderId="19" xfId="32" applyFont="1" applyBorder="1">
      <alignment/>
      <protection/>
    </xf>
    <xf numFmtId="0" fontId="3" fillId="0" borderId="12" xfId="32" applyFont="1" applyBorder="1">
      <alignment/>
      <protection/>
    </xf>
    <xf numFmtId="0" fontId="3" fillId="0" borderId="13" xfId="32" applyFont="1" applyBorder="1">
      <alignment/>
      <protection/>
    </xf>
    <xf numFmtId="0" fontId="5" fillId="0" borderId="6" xfId="32" applyFont="1" applyBorder="1">
      <alignment/>
      <protection/>
    </xf>
    <xf numFmtId="0" fontId="5" fillId="0" borderId="0" xfId="32" applyFont="1" applyBorder="1">
      <alignment/>
      <protection/>
    </xf>
    <xf numFmtId="0" fontId="5" fillId="0" borderId="7" xfId="32" applyFont="1" applyBorder="1">
      <alignment/>
      <protection/>
    </xf>
    <xf numFmtId="0" fontId="5" fillId="0" borderId="8" xfId="32" applyFont="1" applyBorder="1">
      <alignment/>
      <protection/>
    </xf>
    <xf numFmtId="0" fontId="5" fillId="0" borderId="9" xfId="32" applyFont="1" applyBorder="1">
      <alignment/>
      <protection/>
    </xf>
    <xf numFmtId="0" fontId="5" fillId="0" borderId="0" xfId="32" applyFont="1">
      <alignment/>
      <protection/>
    </xf>
    <xf numFmtId="0" fontId="5" fillId="0" borderId="22" xfId="32" applyFont="1" applyBorder="1">
      <alignment/>
      <protection/>
    </xf>
    <xf numFmtId="0" fontId="5" fillId="0" borderId="25" xfId="32" applyFont="1" applyBorder="1">
      <alignment/>
      <protection/>
    </xf>
    <xf numFmtId="0" fontId="5" fillId="0" borderId="23" xfId="32" applyFont="1" applyBorder="1">
      <alignment/>
      <protection/>
    </xf>
    <xf numFmtId="0" fontId="5" fillId="0" borderId="24" xfId="32" applyFont="1" applyBorder="1">
      <alignment/>
      <protection/>
    </xf>
    <xf numFmtId="0" fontId="5" fillId="0" borderId="26" xfId="32" applyFont="1" applyBorder="1">
      <alignment/>
      <protection/>
    </xf>
    <xf numFmtId="0" fontId="6" fillId="0" borderId="0" xfId="32" applyFont="1">
      <alignment/>
      <protection/>
    </xf>
    <xf numFmtId="0" fontId="7" fillId="0" borderId="0" xfId="32" applyFont="1" applyBorder="1" applyAlignment="1">
      <alignment horizontal="center"/>
      <protection/>
    </xf>
    <xf numFmtId="0" fontId="6" fillId="0" borderId="0" xfId="32" applyFont="1" applyBorder="1">
      <alignment/>
      <protection/>
    </xf>
    <xf numFmtId="0" fontId="7" fillId="0" borderId="0" xfId="32" applyFont="1" applyAlignment="1">
      <alignment horizontal="center"/>
      <protection/>
    </xf>
    <xf numFmtId="0" fontId="6" fillId="0" borderId="0" xfId="32" applyFont="1" applyAlignment="1">
      <alignment horizontal="center"/>
      <protection/>
    </xf>
    <xf numFmtId="0" fontId="6" fillId="0" borderId="7" xfId="32" applyFont="1" applyBorder="1">
      <alignment/>
      <protection/>
    </xf>
    <xf numFmtId="0" fontId="8" fillId="0" borderId="0" xfId="32" applyFont="1">
      <alignment/>
      <protection/>
    </xf>
    <xf numFmtId="0" fontId="7" fillId="0" borderId="0" xfId="32" applyFont="1" applyAlignment="1">
      <alignment horizontal="right"/>
      <protection/>
    </xf>
    <xf numFmtId="0" fontId="6" fillId="0" borderId="1" xfId="32" applyFont="1" applyBorder="1">
      <alignment/>
      <protection/>
    </xf>
    <xf numFmtId="0" fontId="6" fillId="0" borderId="2" xfId="32" applyFont="1" applyBorder="1">
      <alignment/>
      <protection/>
    </xf>
    <xf numFmtId="0" fontId="6" fillId="0" borderId="5" xfId="32" applyFont="1" applyBorder="1" applyAlignment="1">
      <alignment horizontal="right"/>
      <protection/>
    </xf>
    <xf numFmtId="14" fontId="7" fillId="0" borderId="0" xfId="32" applyNumberFormat="1" applyFont="1">
      <alignment/>
      <protection/>
    </xf>
    <xf numFmtId="0" fontId="6" fillId="0" borderId="6" xfId="32" applyFont="1" applyBorder="1">
      <alignment/>
      <protection/>
    </xf>
    <xf numFmtId="0" fontId="6" fillId="0" borderId="9" xfId="32" applyFont="1" applyBorder="1">
      <alignment/>
      <protection/>
    </xf>
    <xf numFmtId="0" fontId="6" fillId="0" borderId="22" xfId="32" applyFont="1" applyBorder="1">
      <alignment/>
      <protection/>
    </xf>
    <xf numFmtId="0" fontId="6" fillId="0" borderId="25" xfId="32" applyFont="1" applyBorder="1">
      <alignment/>
      <protection/>
    </xf>
    <xf numFmtId="0" fontId="6" fillId="0" borderId="26" xfId="32" applyFont="1" applyBorder="1">
      <alignment/>
      <protection/>
    </xf>
    <xf numFmtId="0" fontId="10" fillId="0" borderId="0" xfId="32" applyFont="1">
      <alignment/>
      <protection/>
    </xf>
    <xf numFmtId="0" fontId="11" fillId="0" borderId="1" xfId="32" applyFont="1" applyBorder="1">
      <alignment/>
      <protection/>
    </xf>
    <xf numFmtId="0" fontId="11" fillId="0" borderId="2" xfId="32" applyFont="1" applyBorder="1">
      <alignment/>
      <protection/>
    </xf>
    <xf numFmtId="0" fontId="11" fillId="0" borderId="5" xfId="32" applyFont="1" applyBorder="1">
      <alignment/>
      <protection/>
    </xf>
    <xf numFmtId="0" fontId="11" fillId="0" borderId="0" xfId="32" applyFont="1">
      <alignment/>
      <protection/>
    </xf>
    <xf numFmtId="0" fontId="11" fillId="0" borderId="6" xfId="32" applyFont="1" applyBorder="1">
      <alignment/>
      <protection/>
    </xf>
    <xf numFmtId="0" fontId="11" fillId="0" borderId="0" xfId="32" applyFont="1" applyBorder="1">
      <alignment/>
      <protection/>
    </xf>
    <xf numFmtId="0" fontId="12" fillId="0" borderId="0" xfId="32" applyFont="1" applyBorder="1">
      <alignment/>
      <protection/>
    </xf>
    <xf numFmtId="0" fontId="12" fillId="0" borderId="0" xfId="32" applyFont="1" applyBorder="1" applyAlignment="1">
      <alignment horizontal="center"/>
      <protection/>
    </xf>
    <xf numFmtId="0" fontId="11" fillId="0" borderId="9" xfId="32" applyFont="1" applyBorder="1">
      <alignment/>
      <protection/>
    </xf>
    <xf numFmtId="0" fontId="11" fillId="0" borderId="22" xfId="32" applyFont="1" applyBorder="1">
      <alignment/>
      <protection/>
    </xf>
    <xf numFmtId="0" fontId="11" fillId="0" borderId="25" xfId="32" applyFont="1" applyBorder="1">
      <alignment/>
      <protection/>
    </xf>
    <xf numFmtId="0" fontId="11" fillId="0" borderId="26" xfId="32" applyFont="1" applyBorder="1">
      <alignment/>
      <protection/>
    </xf>
    <xf numFmtId="0" fontId="11" fillId="0" borderId="16" xfId="32" applyFont="1" applyBorder="1">
      <alignment/>
      <protection/>
    </xf>
    <xf numFmtId="0" fontId="11" fillId="0" borderId="15" xfId="32" applyFont="1" applyBorder="1">
      <alignment/>
      <protection/>
    </xf>
    <xf numFmtId="0" fontId="11" fillId="0" borderId="17" xfId="32" applyFont="1" applyBorder="1">
      <alignment/>
      <protection/>
    </xf>
    <xf numFmtId="0" fontId="11" fillId="0" borderId="12" xfId="32" applyFont="1" applyBorder="1">
      <alignment/>
      <protection/>
    </xf>
    <xf numFmtId="0" fontId="11" fillId="0" borderId="11" xfId="32" applyFont="1" applyBorder="1">
      <alignment/>
      <protection/>
    </xf>
    <xf numFmtId="0" fontId="11" fillId="0" borderId="19" xfId="32" applyFont="1" applyBorder="1">
      <alignment/>
      <protection/>
    </xf>
    <xf numFmtId="0" fontId="13" fillId="0" borderId="6" xfId="32" applyFont="1" applyBorder="1">
      <alignment/>
      <protection/>
    </xf>
    <xf numFmtId="0" fontId="13" fillId="0" borderId="0" xfId="32" applyFont="1" applyBorder="1">
      <alignment/>
      <protection/>
    </xf>
    <xf numFmtId="0" fontId="13" fillId="0" borderId="9" xfId="32" applyFont="1" applyBorder="1">
      <alignment/>
      <protection/>
    </xf>
    <xf numFmtId="0" fontId="13" fillId="0" borderId="0" xfId="32" applyFont="1">
      <alignment/>
      <protection/>
    </xf>
    <xf numFmtId="0" fontId="11" fillId="0" borderId="27" xfId="32" applyFont="1" applyBorder="1">
      <alignment/>
      <protection/>
    </xf>
    <xf numFmtId="0" fontId="11" fillId="0" borderId="28" xfId="32" applyFont="1" applyBorder="1">
      <alignment/>
      <protection/>
    </xf>
    <xf numFmtId="0" fontId="11" fillId="0" borderId="29" xfId="32" applyFont="1" applyBorder="1">
      <alignment/>
      <protection/>
    </xf>
    <xf numFmtId="0" fontId="14" fillId="0" borderId="30" xfId="32" applyFont="1" applyBorder="1">
      <alignment/>
      <protection/>
    </xf>
    <xf numFmtId="0" fontId="14" fillId="0" borderId="31" xfId="32" applyFont="1" applyBorder="1" applyAlignment="1">
      <alignment horizontal="center"/>
      <protection/>
    </xf>
    <xf numFmtId="0" fontId="14" fillId="0" borderId="21" xfId="32" applyFont="1" applyBorder="1" applyAlignment="1">
      <alignment horizontal="center"/>
      <protection/>
    </xf>
    <xf numFmtId="0" fontId="14" fillId="0" borderId="30" xfId="32" applyFont="1" applyBorder="1" applyAlignment="1">
      <alignment horizontal="center"/>
      <protection/>
    </xf>
    <xf numFmtId="0" fontId="14" fillId="0" borderId="9" xfId="32" applyFont="1" applyBorder="1" applyAlignment="1">
      <alignment horizontal="center"/>
      <protection/>
    </xf>
    <xf numFmtId="0" fontId="14" fillId="0" borderId="0" xfId="32" applyFont="1">
      <alignment/>
      <protection/>
    </xf>
    <xf numFmtId="0" fontId="14" fillId="0" borderId="9" xfId="32" applyFont="1" applyBorder="1">
      <alignment/>
      <protection/>
    </xf>
    <xf numFmtId="0" fontId="11" fillId="0" borderId="32" xfId="32" applyFont="1" applyBorder="1">
      <alignment/>
      <protection/>
    </xf>
    <xf numFmtId="0" fontId="11" fillId="0" borderId="33" xfId="32" applyFont="1" applyBorder="1">
      <alignment/>
      <protection/>
    </xf>
    <xf numFmtId="0" fontId="11" fillId="0" borderId="34" xfId="32" applyFont="1" applyBorder="1">
      <alignment/>
      <protection/>
    </xf>
    <xf numFmtId="0" fontId="11" fillId="0" borderId="13" xfId="32" applyFont="1" applyBorder="1">
      <alignment/>
      <protection/>
    </xf>
    <xf numFmtId="0" fontId="11" fillId="0" borderId="30" xfId="32" applyFont="1" applyBorder="1">
      <alignment/>
      <protection/>
    </xf>
    <xf numFmtId="0" fontId="11" fillId="0" borderId="31" xfId="32" applyFont="1" applyBorder="1">
      <alignment/>
      <protection/>
    </xf>
    <xf numFmtId="0" fontId="11" fillId="0" borderId="21" xfId="32" applyFont="1" applyBorder="1">
      <alignment/>
      <protection/>
    </xf>
    <xf numFmtId="0" fontId="5" fillId="0" borderId="31" xfId="32" applyFont="1" applyBorder="1" applyAlignment="1">
      <alignment horizontal="center"/>
      <protection/>
    </xf>
    <xf numFmtId="0" fontId="13" fillId="0" borderId="30" xfId="32" applyFont="1" applyBorder="1">
      <alignment/>
      <protection/>
    </xf>
    <xf numFmtId="0" fontId="16" fillId="0" borderId="31" xfId="32" applyFont="1" applyBorder="1" applyAlignment="1">
      <alignment horizontal="center"/>
      <protection/>
    </xf>
    <xf numFmtId="176" fontId="5" fillId="0" borderId="31" xfId="32" applyNumberFormat="1" applyFont="1" applyBorder="1">
      <alignment/>
      <protection/>
    </xf>
    <xf numFmtId="2" fontId="16" fillId="0" borderId="21" xfId="32" applyNumberFormat="1" applyFont="1" applyBorder="1" applyAlignment="1">
      <alignment horizontal="center"/>
      <protection/>
    </xf>
    <xf numFmtId="0" fontId="5" fillId="0" borderId="30" xfId="32" applyFont="1" applyBorder="1" applyAlignment="1">
      <alignment horizontal="center"/>
      <protection/>
    </xf>
    <xf numFmtId="2" fontId="16" fillId="0" borderId="31" xfId="32" applyNumberFormat="1" applyFont="1" applyBorder="1" applyAlignment="1">
      <alignment horizontal="center"/>
      <protection/>
    </xf>
    <xf numFmtId="176" fontId="16" fillId="0" borderId="31" xfId="32" applyNumberFormat="1" applyFont="1" applyBorder="1" applyAlignment="1">
      <alignment horizontal="center"/>
      <protection/>
    </xf>
    <xf numFmtId="0" fontId="16" fillId="0" borderId="9" xfId="32" applyFont="1" applyBorder="1" applyAlignment="1">
      <alignment horizontal="center"/>
      <protection/>
    </xf>
    <xf numFmtId="0" fontId="5" fillId="0" borderId="31" xfId="32" applyFont="1" applyBorder="1">
      <alignment/>
      <protection/>
    </xf>
    <xf numFmtId="0" fontId="17" fillId="0" borderId="31" xfId="32" applyFont="1" applyBorder="1">
      <alignment/>
      <protection/>
    </xf>
    <xf numFmtId="0" fontId="13" fillId="0" borderId="35" xfId="32" applyFont="1" applyBorder="1">
      <alignment/>
      <protection/>
    </xf>
    <xf numFmtId="0" fontId="16" fillId="0" borderId="36" xfId="32" applyFont="1" applyBorder="1" applyAlignment="1">
      <alignment horizontal="center"/>
      <protection/>
    </xf>
    <xf numFmtId="0" fontId="5" fillId="0" borderId="36" xfId="32" applyFont="1" applyBorder="1">
      <alignment/>
      <protection/>
    </xf>
    <xf numFmtId="0" fontId="5" fillId="0" borderId="36" xfId="32" applyFont="1" applyBorder="1" applyAlignment="1">
      <alignment horizontal="center"/>
      <protection/>
    </xf>
    <xf numFmtId="2" fontId="16" fillId="0" borderId="20" xfId="32" applyNumberFormat="1" applyFont="1" applyBorder="1" applyAlignment="1">
      <alignment horizontal="center"/>
      <protection/>
    </xf>
    <xf numFmtId="0" fontId="5" fillId="0" borderId="35" xfId="32" applyFont="1" applyBorder="1" applyAlignment="1">
      <alignment horizontal="center"/>
      <protection/>
    </xf>
    <xf numFmtId="2" fontId="16" fillId="0" borderId="36" xfId="32" applyNumberFormat="1" applyFont="1" applyBorder="1" applyAlignment="1">
      <alignment horizontal="center"/>
      <protection/>
    </xf>
    <xf numFmtId="0" fontId="17" fillId="0" borderId="36" xfId="32" applyFont="1" applyBorder="1">
      <alignment/>
      <protection/>
    </xf>
    <xf numFmtId="0" fontId="16" fillId="0" borderId="18" xfId="32" applyFont="1" applyBorder="1" applyAlignment="1">
      <alignment horizontal="center"/>
      <protection/>
    </xf>
    <xf numFmtId="176" fontId="5" fillId="0" borderId="31" xfId="32" applyNumberFormat="1" applyFont="1" applyBorder="1" applyAlignment="1">
      <alignment horizontal="center"/>
      <protection/>
    </xf>
    <xf numFmtId="0" fontId="13" fillId="0" borderId="32" xfId="32" applyFont="1" applyBorder="1">
      <alignment/>
      <protection/>
    </xf>
    <xf numFmtId="0" fontId="16" fillId="0" borderId="33" xfId="32" applyFont="1" applyBorder="1" applyAlignment="1">
      <alignment horizontal="center"/>
      <protection/>
    </xf>
    <xf numFmtId="0" fontId="5" fillId="0" borderId="33" xfId="32" applyFont="1" applyBorder="1">
      <alignment/>
      <protection/>
    </xf>
    <xf numFmtId="0" fontId="5" fillId="0" borderId="33" xfId="32" applyFont="1" applyBorder="1" applyAlignment="1">
      <alignment horizontal="center"/>
      <protection/>
    </xf>
    <xf numFmtId="2" fontId="16" fillId="0" borderId="34" xfId="32" applyNumberFormat="1" applyFont="1" applyBorder="1" applyAlignment="1">
      <alignment horizontal="center"/>
      <protection/>
    </xf>
    <xf numFmtId="0" fontId="5" fillId="0" borderId="32" xfId="32" applyFont="1" applyBorder="1" applyAlignment="1">
      <alignment horizontal="center"/>
      <protection/>
    </xf>
    <xf numFmtId="2" fontId="16" fillId="0" borderId="33" xfId="32" applyNumberFormat="1" applyFont="1" applyBorder="1" applyAlignment="1">
      <alignment horizontal="center"/>
      <protection/>
    </xf>
    <xf numFmtId="0" fontId="17" fillId="0" borderId="33" xfId="32" applyFont="1" applyBorder="1">
      <alignment/>
      <protection/>
    </xf>
    <xf numFmtId="0" fontId="16" fillId="0" borderId="13" xfId="32" applyFont="1" applyBorder="1" applyAlignment="1">
      <alignment horizontal="center"/>
      <protection/>
    </xf>
    <xf numFmtId="2" fontId="5" fillId="0" borderId="34" xfId="32" applyNumberFormat="1" applyFont="1" applyBorder="1">
      <alignment/>
      <protection/>
    </xf>
    <xf numFmtId="0" fontId="5" fillId="0" borderId="13" xfId="32" applyFont="1" applyBorder="1" applyAlignment="1">
      <alignment horizontal="center"/>
      <protection/>
    </xf>
    <xf numFmtId="0" fontId="11" fillId="0" borderId="7" xfId="32" applyFont="1" applyBorder="1">
      <alignment/>
      <protection/>
    </xf>
    <xf numFmtId="2" fontId="11" fillId="0" borderId="9" xfId="32" applyNumberFormat="1" applyFont="1" applyBorder="1">
      <alignment/>
      <protection/>
    </xf>
    <xf numFmtId="0" fontId="18" fillId="0" borderId="30" xfId="32" applyFont="1" applyBorder="1">
      <alignment/>
      <protection/>
    </xf>
    <xf numFmtId="0" fontId="11" fillId="0" borderId="31" xfId="32" applyFont="1" applyBorder="1" applyAlignment="1">
      <alignment horizontal="center"/>
      <protection/>
    </xf>
    <xf numFmtId="172" fontId="16" fillId="0" borderId="9" xfId="32" applyNumberFormat="1" applyFont="1" applyBorder="1" applyAlignment="1">
      <alignment horizontal="center"/>
      <protection/>
    </xf>
    <xf numFmtId="0" fontId="19" fillId="0" borderId="6" xfId="32" applyFont="1" applyBorder="1">
      <alignment/>
      <protection/>
    </xf>
    <xf numFmtId="0" fontId="19" fillId="0" borderId="0" xfId="32" applyFont="1" applyBorder="1">
      <alignment/>
      <protection/>
    </xf>
    <xf numFmtId="0" fontId="19" fillId="0" borderId="9" xfId="32" applyFont="1" applyBorder="1">
      <alignment/>
      <protection/>
    </xf>
    <xf numFmtId="176" fontId="16" fillId="0" borderId="0" xfId="32" applyNumberFormat="1" applyFont="1" applyBorder="1" applyAlignment="1">
      <alignment horizontal="center"/>
      <protection/>
    </xf>
    <xf numFmtId="0" fontId="20" fillId="0" borderId="37" xfId="32" applyFont="1" applyBorder="1">
      <alignment/>
      <protection/>
    </xf>
    <xf numFmtId="0" fontId="11" fillId="0" borderId="38" xfId="32" applyFont="1" applyBorder="1">
      <alignment/>
      <protection/>
    </xf>
    <xf numFmtId="0" fontId="5" fillId="0" borderId="38" xfId="32" applyFont="1" applyBorder="1">
      <alignment/>
      <protection/>
    </xf>
    <xf numFmtId="0" fontId="5" fillId="0" borderId="39" xfId="32" applyFont="1" applyBorder="1">
      <alignment/>
      <protection/>
    </xf>
    <xf numFmtId="176" fontId="11" fillId="0" borderId="0" xfId="32" applyNumberFormat="1" applyFont="1" applyBorder="1" applyAlignment="1">
      <alignment horizontal="center"/>
      <protection/>
    </xf>
    <xf numFmtId="176" fontId="11" fillId="0" borderId="2" xfId="32" applyNumberFormat="1" applyFont="1" applyBorder="1" applyAlignment="1">
      <alignment horizontal="center"/>
      <protection/>
    </xf>
    <xf numFmtId="2" fontId="16" fillId="0" borderId="9" xfId="32" applyNumberFormat="1" applyFont="1" applyBorder="1" applyAlignment="1">
      <alignment horizontal="center"/>
      <protection/>
    </xf>
    <xf numFmtId="2" fontId="5" fillId="0" borderId="0" xfId="32" applyNumberFormat="1" applyFont="1" applyBorder="1" applyAlignment="1">
      <alignment horizontal="center"/>
      <protection/>
    </xf>
    <xf numFmtId="176" fontId="5" fillId="0" borderId="33" xfId="32" applyNumberFormat="1" applyFont="1" applyBorder="1">
      <alignment/>
      <protection/>
    </xf>
    <xf numFmtId="2" fontId="5" fillId="0" borderId="33" xfId="32" applyNumberFormat="1" applyFont="1" applyBorder="1">
      <alignment/>
      <protection/>
    </xf>
    <xf numFmtId="2" fontId="16" fillId="0" borderId="13" xfId="32" applyNumberFormat="1" applyFont="1" applyBorder="1" applyAlignment="1">
      <alignment horizontal="center"/>
      <protection/>
    </xf>
    <xf numFmtId="2" fontId="5" fillId="0" borderId="31" xfId="32" applyNumberFormat="1" applyFont="1" applyBorder="1">
      <alignment/>
      <protection/>
    </xf>
    <xf numFmtId="2" fontId="17" fillId="0" borderId="9" xfId="32" applyNumberFormat="1" applyFont="1" applyBorder="1" applyAlignment="1">
      <alignment horizontal="center"/>
      <protection/>
    </xf>
    <xf numFmtId="0" fontId="11" fillId="0" borderId="3" xfId="32" applyFont="1" applyBorder="1">
      <alignment/>
      <protection/>
    </xf>
    <xf numFmtId="2" fontId="17" fillId="0" borderId="5" xfId="32" applyNumberFormat="1" applyFont="1" applyBorder="1" applyAlignment="1">
      <alignment horizontal="center"/>
      <protection/>
    </xf>
    <xf numFmtId="0" fontId="15" fillId="0" borderId="6" xfId="32" applyFont="1" applyBorder="1">
      <alignment/>
      <protection/>
    </xf>
    <xf numFmtId="0" fontId="11" fillId="0" borderId="23" xfId="32" applyFont="1" applyBorder="1">
      <alignment/>
      <protection/>
    </xf>
    <xf numFmtId="0" fontId="11" fillId="0" borderId="40" xfId="32" applyFont="1" applyBorder="1">
      <alignment/>
      <protection/>
    </xf>
    <xf numFmtId="0" fontId="19" fillId="0" borderId="0" xfId="32" applyFont="1">
      <alignment/>
      <protection/>
    </xf>
    <xf numFmtId="0" fontId="11" fillId="0" borderId="8" xfId="32" applyFont="1" applyBorder="1">
      <alignment/>
      <protection/>
    </xf>
    <xf numFmtId="176" fontId="11" fillId="0" borderId="6" xfId="32" applyNumberFormat="1" applyFont="1" applyBorder="1">
      <alignment/>
      <protection/>
    </xf>
    <xf numFmtId="176" fontId="11" fillId="0" borderId="0" xfId="32" applyNumberFormat="1" applyFont="1" applyBorder="1">
      <alignment/>
      <protection/>
    </xf>
    <xf numFmtId="176" fontId="11" fillId="0" borderId="8" xfId="32" applyNumberFormat="1" applyFont="1" applyBorder="1">
      <alignment/>
      <protection/>
    </xf>
    <xf numFmtId="176" fontId="11" fillId="0" borderId="7" xfId="32" applyNumberFormat="1" applyFont="1" applyBorder="1">
      <alignment/>
      <protection/>
    </xf>
    <xf numFmtId="176" fontId="11" fillId="0" borderId="9" xfId="32" applyNumberFormat="1" applyFont="1" applyBorder="1">
      <alignment/>
      <protection/>
    </xf>
    <xf numFmtId="0" fontId="21" fillId="0" borderId="6" xfId="32" applyFont="1" applyBorder="1">
      <alignment/>
      <protection/>
    </xf>
    <xf numFmtId="0" fontId="21" fillId="0" borderId="0" xfId="32" applyFont="1" applyBorder="1">
      <alignment/>
      <protection/>
    </xf>
    <xf numFmtId="0" fontId="22" fillId="0" borderId="1" xfId="32" applyFont="1" applyBorder="1">
      <alignment/>
      <protection/>
    </xf>
    <xf numFmtId="0" fontId="4" fillId="0" borderId="2" xfId="32" applyFont="1" applyBorder="1">
      <alignment/>
      <protection/>
    </xf>
    <xf numFmtId="0" fontId="22" fillId="0" borderId="2" xfId="32" applyFont="1" applyBorder="1">
      <alignment/>
      <protection/>
    </xf>
    <xf numFmtId="0" fontId="22" fillId="0" borderId="5" xfId="32" applyFont="1" applyBorder="1">
      <alignment/>
      <protection/>
    </xf>
    <xf numFmtId="0" fontId="22" fillId="0" borderId="0" xfId="32" applyFont="1" applyBorder="1">
      <alignment/>
      <protection/>
    </xf>
    <xf numFmtId="0" fontId="4" fillId="0" borderId="1" xfId="32" applyFont="1" applyBorder="1">
      <alignment/>
      <protection/>
    </xf>
    <xf numFmtId="0" fontId="22" fillId="0" borderId="0" xfId="32" applyFont="1">
      <alignment/>
      <protection/>
    </xf>
    <xf numFmtId="0" fontId="22" fillId="0" borderId="6" xfId="32" applyFont="1" applyBorder="1">
      <alignment/>
      <protection/>
    </xf>
    <xf numFmtId="0" fontId="22" fillId="0" borderId="9" xfId="32" applyFont="1" applyBorder="1">
      <alignment/>
      <protection/>
    </xf>
    <xf numFmtId="0" fontId="22" fillId="0" borderId="16" xfId="32" applyFont="1" applyBorder="1">
      <alignment/>
      <protection/>
    </xf>
    <xf numFmtId="0" fontId="22" fillId="0" borderId="36" xfId="32" applyFont="1" applyBorder="1">
      <alignment/>
      <protection/>
    </xf>
    <xf numFmtId="0" fontId="22" fillId="0" borderId="15" xfId="32" applyFont="1" applyBorder="1">
      <alignment/>
      <protection/>
    </xf>
    <xf numFmtId="0" fontId="22" fillId="0" borderId="17" xfId="32" applyFont="1" applyBorder="1">
      <alignment/>
      <protection/>
    </xf>
    <xf numFmtId="0" fontId="23" fillId="0" borderId="8" xfId="32" applyFont="1" applyBorder="1" applyAlignment="1">
      <alignment horizontal="center"/>
      <protection/>
    </xf>
    <xf numFmtId="0" fontId="23" fillId="0" borderId="31" xfId="32" applyFont="1" applyBorder="1" applyAlignment="1">
      <alignment horizontal="center"/>
      <protection/>
    </xf>
    <xf numFmtId="0" fontId="23" fillId="0" borderId="0" xfId="32" applyFont="1" applyBorder="1" applyAlignment="1">
      <alignment horizontal="center"/>
      <protection/>
    </xf>
    <xf numFmtId="0" fontId="23" fillId="0" borderId="7" xfId="32" applyFont="1" applyBorder="1" applyAlignment="1">
      <alignment horizontal="center"/>
      <protection/>
    </xf>
    <xf numFmtId="0" fontId="23" fillId="0" borderId="0" xfId="32" applyFont="1" applyAlignment="1">
      <alignment horizontal="center"/>
      <protection/>
    </xf>
    <xf numFmtId="0" fontId="23" fillId="0" borderId="0" xfId="32" applyFont="1">
      <alignment/>
      <protection/>
    </xf>
    <xf numFmtId="0" fontId="24" fillId="0" borderId="41" xfId="32" applyFont="1" applyBorder="1">
      <alignment/>
      <protection/>
    </xf>
    <xf numFmtId="0" fontId="24" fillId="0" borderId="38" xfId="32" applyFont="1" applyBorder="1">
      <alignment/>
      <protection/>
    </xf>
    <xf numFmtId="0" fontId="24" fillId="0" borderId="42" xfId="32" applyFont="1" applyBorder="1">
      <alignment/>
      <protection/>
    </xf>
    <xf numFmtId="0" fontId="24" fillId="0" borderId="43" xfId="32" applyFont="1" applyBorder="1">
      <alignment/>
      <protection/>
    </xf>
    <xf numFmtId="0" fontId="24" fillId="0" borderId="0" xfId="32" applyFont="1">
      <alignment/>
      <protection/>
    </xf>
    <xf numFmtId="0" fontId="24" fillId="0" borderId="33" xfId="32" applyFont="1" applyBorder="1">
      <alignment/>
      <protection/>
    </xf>
    <xf numFmtId="0" fontId="25" fillId="0" borderId="33" xfId="37" applyFont="1" applyFill="1" applyBorder="1" applyAlignment="1">
      <alignment horizontal="center"/>
      <protection/>
    </xf>
    <xf numFmtId="0" fontId="26" fillId="0" borderId="33" xfId="37" applyFont="1" applyFill="1" applyBorder="1" applyAlignment="1">
      <alignment horizontal="center"/>
      <protection/>
    </xf>
    <xf numFmtId="0" fontId="25" fillId="0" borderId="33" xfId="32" applyFont="1" applyBorder="1" applyAlignment="1">
      <alignment horizontal="center"/>
      <protection/>
    </xf>
    <xf numFmtId="0" fontId="24" fillId="0" borderId="44" xfId="32" applyFont="1" applyBorder="1">
      <alignment/>
      <protection/>
    </xf>
    <xf numFmtId="0" fontId="25" fillId="0" borderId="44" xfId="37" applyFont="1" applyFill="1" applyBorder="1" applyAlignment="1">
      <alignment horizontal="center"/>
      <protection/>
    </xf>
    <xf numFmtId="0" fontId="26" fillId="0" borderId="44" xfId="37" applyFont="1" applyFill="1" applyBorder="1" applyAlignment="1">
      <alignment horizontal="center"/>
      <protection/>
    </xf>
    <xf numFmtId="0" fontId="25" fillId="0" borderId="44" xfId="32" applyFont="1" applyBorder="1" applyAlignment="1">
      <alignment horizontal="center"/>
      <protection/>
    </xf>
    <xf numFmtId="0" fontId="25" fillId="0" borderId="36" xfId="37" applyFont="1" applyFill="1" applyBorder="1" applyAlignment="1">
      <alignment horizontal="center"/>
      <protection/>
    </xf>
    <xf numFmtId="0" fontId="26" fillId="0" borderId="36" xfId="37" applyFont="1" applyFill="1" applyBorder="1" applyAlignment="1">
      <alignment horizontal="center"/>
      <protection/>
    </xf>
    <xf numFmtId="0" fontId="27" fillId="0" borderId="45" xfId="32" applyFont="1" applyBorder="1">
      <alignment/>
      <protection/>
    </xf>
    <xf numFmtId="0" fontId="28" fillId="0" borderId="45" xfId="37" applyFont="1" applyFill="1" applyBorder="1" applyAlignment="1">
      <alignment horizontal="center"/>
      <protection/>
    </xf>
    <xf numFmtId="176" fontId="26" fillId="0" borderId="45" xfId="37" applyNumberFormat="1" applyFont="1" applyFill="1" applyBorder="1" applyAlignment="1">
      <alignment horizontal="center"/>
      <protection/>
    </xf>
    <xf numFmtId="0" fontId="26" fillId="0" borderId="45" xfId="37" applyFont="1" applyFill="1" applyBorder="1" applyAlignment="1">
      <alignment horizontal="center"/>
      <protection/>
    </xf>
    <xf numFmtId="0" fontId="25" fillId="0" borderId="45" xfId="32" applyFont="1" applyBorder="1" applyAlignment="1">
      <alignment horizontal="center"/>
      <protection/>
    </xf>
    <xf numFmtId="0" fontId="29" fillId="0" borderId="0" xfId="32" applyFont="1">
      <alignment/>
      <protection/>
    </xf>
    <xf numFmtId="0" fontId="24" fillId="0" borderId="44" xfId="32" applyFont="1" applyBorder="1" applyAlignment="1">
      <alignment horizontal="left"/>
      <protection/>
    </xf>
    <xf numFmtId="0" fontId="25" fillId="0" borderId="0" xfId="32" applyFont="1">
      <alignment/>
      <protection/>
    </xf>
    <xf numFmtId="0" fontId="24" fillId="0" borderId="1" xfId="32" applyFont="1" applyBorder="1">
      <alignment/>
      <protection/>
    </xf>
    <xf numFmtId="0" fontId="24" fillId="0" borderId="28" xfId="32" applyFont="1" applyBorder="1">
      <alignment/>
      <protection/>
    </xf>
    <xf numFmtId="0" fontId="24" fillId="0" borderId="2" xfId="32" applyFont="1" applyBorder="1">
      <alignment/>
      <protection/>
    </xf>
    <xf numFmtId="0" fontId="24" fillId="0" borderId="5" xfId="32" applyFont="1" applyBorder="1">
      <alignment/>
      <protection/>
    </xf>
    <xf numFmtId="0" fontId="27" fillId="0" borderId="6" xfId="32" applyFont="1" applyBorder="1">
      <alignment/>
      <protection/>
    </xf>
    <xf numFmtId="0" fontId="30" fillId="0" borderId="31" xfId="32" applyFont="1" applyBorder="1">
      <alignment/>
      <protection/>
    </xf>
    <xf numFmtId="2" fontId="30" fillId="0" borderId="0" xfId="32" applyNumberFormat="1" applyFont="1" applyBorder="1" applyAlignment="1">
      <alignment horizontal="center"/>
      <protection/>
    </xf>
    <xf numFmtId="0" fontId="30" fillId="0" borderId="9" xfId="32" applyFont="1" applyBorder="1">
      <alignment/>
      <protection/>
    </xf>
    <xf numFmtId="0" fontId="27" fillId="0" borderId="0" xfId="32" applyFont="1">
      <alignment/>
      <protection/>
    </xf>
    <xf numFmtId="0" fontId="24" fillId="0" borderId="22" xfId="32" applyFont="1" applyBorder="1">
      <alignment/>
      <protection/>
    </xf>
    <xf numFmtId="0" fontId="31" fillId="0" borderId="40" xfId="32" applyFont="1" applyBorder="1">
      <alignment/>
      <protection/>
    </xf>
    <xf numFmtId="0" fontId="31" fillId="0" borderId="25" xfId="32" applyFont="1" applyBorder="1">
      <alignment/>
      <protection/>
    </xf>
    <xf numFmtId="0" fontId="24" fillId="0" borderId="26" xfId="32" applyFont="1" applyBorder="1">
      <alignment/>
      <protection/>
    </xf>
    <xf numFmtId="0" fontId="31" fillId="0" borderId="5" xfId="32" applyFont="1" applyBorder="1">
      <alignment/>
      <protection/>
    </xf>
    <xf numFmtId="0" fontId="31" fillId="0" borderId="0" xfId="32" applyFont="1" applyBorder="1">
      <alignment/>
      <protection/>
    </xf>
    <xf numFmtId="0" fontId="31" fillId="0" borderId="46" xfId="32" applyFont="1" applyBorder="1">
      <alignment/>
      <protection/>
    </xf>
    <xf numFmtId="0" fontId="24" fillId="0" borderId="0" xfId="32" applyFont="1" applyBorder="1">
      <alignment/>
      <protection/>
    </xf>
    <xf numFmtId="0" fontId="31" fillId="0" borderId="9" xfId="32" applyFont="1" applyBorder="1">
      <alignment/>
      <protection/>
    </xf>
    <xf numFmtId="1" fontId="31" fillId="0" borderId="47" xfId="32" applyNumberFormat="1" applyFont="1" applyBorder="1" applyAlignment="1">
      <alignment horizontal="center"/>
      <protection/>
    </xf>
    <xf numFmtId="0" fontId="31" fillId="0" borderId="26" xfId="32" applyFont="1" applyBorder="1">
      <alignment/>
      <protection/>
    </xf>
    <xf numFmtId="0" fontId="31" fillId="0" borderId="48" xfId="32" applyFont="1" applyBorder="1">
      <alignment/>
      <protection/>
    </xf>
    <xf numFmtId="0" fontId="31" fillId="0" borderId="0" xfId="32" applyFont="1">
      <alignment/>
      <protection/>
    </xf>
    <xf numFmtId="0" fontId="32" fillId="0" borderId="6" xfId="32" applyFont="1" applyBorder="1">
      <alignment/>
      <protection/>
    </xf>
    <xf numFmtId="0" fontId="33" fillId="0" borderId="9" xfId="32" applyFont="1" applyBorder="1">
      <alignment/>
      <protection/>
    </xf>
    <xf numFmtId="0" fontId="33" fillId="0" borderId="0" xfId="32" applyFont="1">
      <alignment/>
      <protection/>
    </xf>
    <xf numFmtId="1" fontId="33" fillId="0" borderId="47" xfId="32" applyNumberFormat="1" applyFont="1" applyBorder="1" applyAlignment="1">
      <alignment horizontal="center"/>
      <protection/>
    </xf>
    <xf numFmtId="0" fontId="32" fillId="0" borderId="0" xfId="32" applyFont="1">
      <alignment/>
      <protection/>
    </xf>
    <xf numFmtId="0" fontId="24" fillId="0" borderId="48" xfId="32" applyFont="1" applyBorder="1">
      <alignment/>
      <protection/>
    </xf>
    <xf numFmtId="0" fontId="34" fillId="0" borderId="0" xfId="32" applyFont="1">
      <alignment/>
      <protection/>
    </xf>
    <xf numFmtId="0" fontId="35" fillId="0" borderId="0" xfId="32" applyFont="1" applyAlignment="1">
      <alignment horizontal="right"/>
      <protection/>
    </xf>
    <xf numFmtId="0" fontId="36" fillId="0" borderId="44" xfId="32" applyFont="1" applyBorder="1" applyAlignment="1">
      <alignment horizontal="center"/>
      <protection/>
    </xf>
    <xf numFmtId="0" fontId="6" fillId="0" borderId="0" xfId="32" applyFont="1" applyAlignment="1">
      <alignment horizontal="right"/>
      <protection/>
    </xf>
    <xf numFmtId="0" fontId="36" fillId="0" borderId="0" xfId="32" applyFont="1" applyAlignment="1">
      <alignment horizontal="center"/>
      <protection/>
    </xf>
    <xf numFmtId="176" fontId="36" fillId="0" borderId="44" xfId="32" applyNumberFormat="1" applyFont="1" applyBorder="1" applyAlignment="1">
      <alignment horizontal="center"/>
      <protection/>
    </xf>
    <xf numFmtId="0" fontId="37" fillId="0" borderId="0" xfId="32" applyFont="1" applyAlignment="1">
      <alignment horizontal="right"/>
      <protection/>
    </xf>
    <xf numFmtId="0" fontId="38" fillId="0" borderId="0" xfId="32" applyFont="1">
      <alignment/>
      <protection/>
    </xf>
    <xf numFmtId="0" fontId="39" fillId="0" borderId="0" xfId="32" applyFont="1" applyAlignment="1">
      <alignment horizontal="center"/>
      <protection/>
    </xf>
    <xf numFmtId="0" fontId="40" fillId="0" borderId="0" xfId="32" applyFont="1" applyAlignment="1">
      <alignment horizontal="right"/>
      <protection/>
    </xf>
    <xf numFmtId="0" fontId="41" fillId="0" borderId="0" xfId="32" applyFont="1">
      <alignment/>
      <protection/>
    </xf>
    <xf numFmtId="2" fontId="36" fillId="0" borderId="49" xfId="32" applyNumberFormat="1" applyFont="1" applyBorder="1" applyAlignment="1">
      <alignment horizontal="center"/>
      <protection/>
    </xf>
    <xf numFmtId="0" fontId="42" fillId="0" borderId="0" xfId="32" applyFont="1" applyAlignment="1">
      <alignment horizontal="center"/>
      <protection/>
    </xf>
    <xf numFmtId="0" fontId="10" fillId="0" borderId="50" xfId="32" applyFont="1" applyBorder="1">
      <alignment/>
      <protection/>
    </xf>
    <xf numFmtId="0" fontId="43" fillId="0" borderId="51" xfId="32" applyFont="1" applyBorder="1">
      <alignment/>
      <protection/>
    </xf>
    <xf numFmtId="0" fontId="2" fillId="0" borderId="51" xfId="32" applyFont="1" applyBorder="1">
      <alignment/>
      <protection/>
    </xf>
    <xf numFmtId="0" fontId="2" fillId="0" borderId="52" xfId="32" applyFont="1" applyBorder="1">
      <alignment/>
      <protection/>
    </xf>
    <xf numFmtId="0" fontId="44" fillId="0" borderId="11" xfId="32" applyFont="1" applyBorder="1">
      <alignment/>
      <protection/>
    </xf>
    <xf numFmtId="0" fontId="40" fillId="0" borderId="0" xfId="32" applyFont="1">
      <alignment/>
      <protection/>
    </xf>
    <xf numFmtId="0" fontId="44" fillId="0" borderId="0" xfId="32" applyFont="1">
      <alignment/>
      <protection/>
    </xf>
    <xf numFmtId="0" fontId="35" fillId="0" borderId="8" xfId="32" applyFont="1" applyBorder="1">
      <alignment/>
      <protection/>
    </xf>
    <xf numFmtId="0" fontId="40" fillId="0" borderId="8" xfId="32" applyFont="1" applyBorder="1" applyAlignment="1">
      <alignment horizontal="right"/>
      <protection/>
    </xf>
    <xf numFmtId="2" fontId="45" fillId="0" borderId="7" xfId="32" applyNumberFormat="1" applyFont="1" applyBorder="1" applyAlignment="1">
      <alignment horizontal="center"/>
      <protection/>
    </xf>
    <xf numFmtId="0" fontId="10" fillId="0" borderId="0" xfId="32" applyFont="1" applyBorder="1">
      <alignment/>
      <protection/>
    </xf>
    <xf numFmtId="0" fontId="44" fillId="0" borderId="0" xfId="32" applyFont="1" applyBorder="1" applyAlignment="1">
      <alignment horizontal="right"/>
      <protection/>
    </xf>
    <xf numFmtId="176" fontId="47" fillId="0" borderId="7" xfId="32" applyNumberFormat="1" applyFont="1" applyBorder="1" applyAlignment="1">
      <alignment horizontal="center"/>
      <protection/>
    </xf>
    <xf numFmtId="0" fontId="1" fillId="0" borderId="0" xfId="32" applyBorder="1" applyAlignment="1">
      <alignment horizontal="right"/>
      <protection/>
    </xf>
    <xf numFmtId="0" fontId="6" fillId="0" borderId="36" xfId="32" applyFont="1" applyBorder="1">
      <alignment/>
      <protection/>
    </xf>
    <xf numFmtId="0" fontId="6" fillId="0" borderId="50" xfId="32" applyFont="1" applyBorder="1">
      <alignment/>
      <protection/>
    </xf>
    <xf numFmtId="0" fontId="6" fillId="0" borderId="52" xfId="32" applyFont="1" applyBorder="1">
      <alignment/>
      <protection/>
    </xf>
    <xf numFmtId="0" fontId="6" fillId="0" borderId="50" xfId="32" applyFont="1" applyBorder="1" applyAlignment="1">
      <alignment horizontal="right"/>
      <protection/>
    </xf>
    <xf numFmtId="0" fontId="6" fillId="0" borderId="33" xfId="32" applyFont="1" applyBorder="1">
      <alignment/>
      <protection/>
    </xf>
    <xf numFmtId="0" fontId="46" fillId="0" borderId="44" xfId="32" applyFont="1" applyBorder="1">
      <alignment/>
      <protection/>
    </xf>
    <xf numFmtId="0" fontId="46" fillId="2" borderId="44" xfId="32" applyFont="1" applyFill="1" applyBorder="1" applyAlignment="1">
      <alignment horizontal="center"/>
      <protection/>
    </xf>
    <xf numFmtId="0" fontId="8" fillId="0" borderId="33" xfId="32" applyFont="1" applyBorder="1" applyAlignment="1">
      <alignment horizontal="center"/>
      <protection/>
    </xf>
    <xf numFmtId="0" fontId="0" fillId="0" borderId="44" xfId="32" applyFont="1" applyBorder="1" applyAlignment="1">
      <alignment horizontal="center"/>
      <protection/>
    </xf>
    <xf numFmtId="0" fontId="0" fillId="2" borderId="44" xfId="32" applyFont="1" applyFill="1" applyBorder="1" applyAlignment="1">
      <alignment horizontal="center"/>
      <protection/>
    </xf>
    <xf numFmtId="0" fontId="8" fillId="0" borderId="44" xfId="32" applyFont="1" applyBorder="1" applyAlignment="1">
      <alignment horizontal="center"/>
      <protection/>
    </xf>
    <xf numFmtId="0" fontId="1" fillId="0" borderId="44" xfId="32" applyBorder="1" applyAlignment="1">
      <alignment horizontal="center"/>
      <protection/>
    </xf>
    <xf numFmtId="0" fontId="1" fillId="2" borderId="44" xfId="32" applyFill="1" applyBorder="1" applyAlignment="1">
      <alignment horizontal="center"/>
      <protection/>
    </xf>
    <xf numFmtId="176" fontId="1" fillId="0" borderId="44" xfId="32" applyNumberFormat="1" applyBorder="1" applyAlignment="1">
      <alignment horizontal="center"/>
      <protection/>
    </xf>
    <xf numFmtId="176" fontId="1" fillId="2" borderId="44" xfId="32" applyNumberFormat="1" applyFill="1" applyBorder="1" applyAlignment="1">
      <alignment horizontal="center"/>
      <protection/>
    </xf>
    <xf numFmtId="0" fontId="48" fillId="0" borderId="0" xfId="32" applyFont="1">
      <alignment/>
      <protection/>
    </xf>
    <xf numFmtId="0" fontId="1" fillId="0" borderId="0" xfId="32" applyAlignment="1">
      <alignment horizontal="left"/>
      <protection/>
    </xf>
    <xf numFmtId="0" fontId="7" fillId="0" borderId="0" xfId="32" applyFont="1">
      <alignment/>
      <protection/>
    </xf>
    <xf numFmtId="0" fontId="45" fillId="0" borderId="44" xfId="32" applyFont="1" applyBorder="1">
      <alignment/>
      <protection/>
    </xf>
    <xf numFmtId="0" fontId="45" fillId="0" borderId="0" xfId="32" applyFont="1">
      <alignment/>
      <protection/>
    </xf>
    <xf numFmtId="0" fontId="7" fillId="0" borderId="44" xfId="32" applyFont="1" applyBorder="1" applyAlignment="1">
      <alignment horizontal="center"/>
      <protection/>
    </xf>
    <xf numFmtId="2" fontId="45" fillId="0" borderId="44" xfId="32" applyNumberFormat="1" applyFont="1" applyBorder="1" applyAlignment="1">
      <alignment horizontal="center"/>
      <protection/>
    </xf>
  </cellXfs>
  <cellStyles count="41">
    <cellStyle name="Normal" xfId="0"/>
    <cellStyle name="Currency" xfId="15"/>
    <cellStyle name="Currency [0]" xfId="16"/>
    <cellStyle name="Денежный [0]_DRAFT" xfId="17"/>
    <cellStyle name="Денежный [0]_GRAIN" xfId="18"/>
    <cellStyle name="Денежный [0]_New Лист Microsoft Excel.xls Диагр. 15" xfId="19"/>
    <cellStyle name="Денежный [0]_New Лист Microsoft Excel.xls Диагр. 41" xfId="20"/>
    <cellStyle name="Денежный [0]_ЗЕРНО" xfId="21"/>
    <cellStyle name="Денежный [0]_ЛЕС.ПАЛУБАl.xls Диагр. 16" xfId="22"/>
    <cellStyle name="Денежный [0]_РАСЧЕТ ОСТ-ТИ" xfId="23"/>
    <cellStyle name="Денежный_DRAFT" xfId="24"/>
    <cellStyle name="Денежный_GRAIN" xfId="25"/>
    <cellStyle name="Денежный_New Лист Microsoft Excel.xls Диагр. 15" xfId="26"/>
    <cellStyle name="Денежный_New Лист Microsoft Excel.xls Диагр. 41" xfId="27"/>
    <cellStyle name="Денежный_ЗЕРНО" xfId="28"/>
    <cellStyle name="Денежный_ЛЕС.ПАЛУБАl.xls Диагр. 16" xfId="29"/>
    <cellStyle name="Денежный_РАСЧЕТ ОСТ-ТИ" xfId="30"/>
    <cellStyle name="Обычный_DRAFT" xfId="31"/>
    <cellStyle name="Обычный_GRAIN" xfId="32"/>
    <cellStyle name="Обычный_New Лист Microsoft Excel.xls Диагр. 15" xfId="33"/>
    <cellStyle name="Обычный_New Лист Microsoft Excel.xls Диагр. 41" xfId="34"/>
    <cellStyle name="Обычный_ЗЕРНО" xfId="35"/>
    <cellStyle name="Обычный_ЛЕС.ПАЛУБАl.xls Диагр. 16" xfId="36"/>
    <cellStyle name="Обычный_РАСЧЕТ ОСТ-ТИ" xfId="37"/>
    <cellStyle name="Percent" xfId="38"/>
    <cellStyle name="Comma" xfId="39"/>
    <cellStyle name="Comma [0]" xfId="40"/>
    <cellStyle name="Финансовый [0]_DRAFT" xfId="41"/>
    <cellStyle name="Финансовый [0]_GRAIN" xfId="42"/>
    <cellStyle name="Финансовый [0]_New Лист Microsoft Excel.xls Диагр. 15" xfId="43"/>
    <cellStyle name="Финансовый [0]_New Лист Microsoft Excel.xls Диагр. 41" xfId="44"/>
    <cellStyle name="Финансовый [0]_ЗЕРНО" xfId="45"/>
    <cellStyle name="Финансовый [0]_ЛЕС.ПАЛУБАl.xls Диагр. 16" xfId="46"/>
    <cellStyle name="Финансовый [0]_РАСЧЕТ ОСТ-ТИ" xfId="47"/>
    <cellStyle name="Финансовый_DRAFT" xfId="48"/>
    <cellStyle name="Финансовый_GRAIN" xfId="49"/>
    <cellStyle name="Финансовый_New Лист Microsoft Excel.xls Диагр. 15" xfId="50"/>
    <cellStyle name="Финансовый_New Лист Microsoft Excel.xls Диагр. 41" xfId="51"/>
    <cellStyle name="Финансовый_ЗЕРНО" xfId="52"/>
    <cellStyle name="Финансовый_ЛЕС.ПАЛУБАl.xls Диагр. 16" xfId="53"/>
    <cellStyle name="Финансовый_РАСЧЕТ ОСТ-ТИ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Зер4!$G$24</c:f>
              <c:strCache>
                <c:ptCount val="1"/>
                <c:pt idx="0">
                  <c:v>Departure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Зер4!$G$25:$G$32</c:f>
              <c:numCache/>
            </c:numRef>
          </c:val>
          <c:smooth val="1"/>
        </c:ser>
        <c:ser>
          <c:idx val="1"/>
          <c:order val="1"/>
          <c:tx>
            <c:strRef>
              <c:f>Зер4!$H$24</c:f>
              <c:strCache>
                <c:ptCount val="1"/>
                <c:pt idx="0">
                  <c:v>Arrival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Зер4!$H$25:$H$32</c:f>
              <c:numCache/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Зер4!$J$35</c:f>
              <c:numCache/>
            </c:numRef>
          </c:val>
          <c:smooth val="1"/>
        </c:ser>
        <c:axId val="41929031"/>
        <c:axId val="41816960"/>
      </c:lineChart>
      <c:catAx>
        <c:axId val="41929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one"/>
        <c:crossAx val="41816960"/>
        <c:crosses val="autoZero"/>
        <c:auto val="0"/>
        <c:lblOffset val="100"/>
        <c:noMultiLvlLbl val="0"/>
      </c:catAx>
      <c:valAx>
        <c:axId val="4181696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19290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52</xdr:row>
      <xdr:rowOff>0</xdr:rowOff>
    </xdr:from>
    <xdr:to>
      <xdr:col>0</xdr:col>
      <xdr:colOff>704850</xdr:colOff>
      <xdr:row>52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495300" y="587692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161925</xdr:rowOff>
    </xdr:from>
    <xdr:to>
      <xdr:col>0</xdr:col>
      <xdr:colOff>495300</xdr:colOff>
      <xdr:row>56</xdr:row>
      <xdr:rowOff>0</xdr:rowOff>
    </xdr:to>
    <xdr:sp>
      <xdr:nvSpPr>
        <xdr:cNvPr id="2" name="Line 5"/>
        <xdr:cNvSpPr>
          <a:spLocks/>
        </xdr:cNvSpPr>
      </xdr:nvSpPr>
      <xdr:spPr>
        <a:xfrm>
          <a:off x="495300" y="5867400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56</xdr:row>
      <xdr:rowOff>0</xdr:rowOff>
    </xdr:from>
    <xdr:to>
      <xdr:col>0</xdr:col>
      <xdr:colOff>704850</xdr:colOff>
      <xdr:row>59</xdr:row>
      <xdr:rowOff>0</xdr:rowOff>
    </xdr:to>
    <xdr:sp>
      <xdr:nvSpPr>
        <xdr:cNvPr id="3" name="Line 6"/>
        <xdr:cNvSpPr>
          <a:spLocks/>
        </xdr:cNvSpPr>
      </xdr:nvSpPr>
      <xdr:spPr>
        <a:xfrm>
          <a:off x="495300" y="6524625"/>
          <a:ext cx="2095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52</xdr:row>
      <xdr:rowOff>19050</xdr:rowOff>
    </xdr:from>
    <xdr:to>
      <xdr:col>9</xdr:col>
      <xdr:colOff>381000</xdr:colOff>
      <xdr:row>59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5410200" y="5895975"/>
          <a:ext cx="4000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10</xdr:col>
      <xdr:colOff>9525</xdr:colOff>
      <xdr:row>52</xdr:row>
      <xdr:rowOff>0</xdr:rowOff>
    </xdr:to>
    <xdr:sp>
      <xdr:nvSpPr>
        <xdr:cNvPr id="5" name="Line 8"/>
        <xdr:cNvSpPr>
          <a:spLocks/>
        </xdr:cNvSpPr>
      </xdr:nvSpPr>
      <xdr:spPr>
        <a:xfrm>
          <a:off x="5438775" y="5876925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53</xdr:row>
      <xdr:rowOff>9525</xdr:rowOff>
    </xdr:from>
    <xdr:to>
      <xdr:col>5</xdr:col>
      <xdr:colOff>19050</xdr:colOff>
      <xdr:row>53</xdr:row>
      <xdr:rowOff>9525</xdr:rowOff>
    </xdr:to>
    <xdr:sp>
      <xdr:nvSpPr>
        <xdr:cNvPr id="6" name="Line 9"/>
        <xdr:cNvSpPr>
          <a:spLocks/>
        </xdr:cNvSpPr>
      </xdr:nvSpPr>
      <xdr:spPr>
        <a:xfrm>
          <a:off x="1914525" y="60483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19050</xdr:rowOff>
    </xdr:from>
    <xdr:to>
      <xdr:col>7</xdr:col>
      <xdr:colOff>9525</xdr:colOff>
      <xdr:row>53</xdr:row>
      <xdr:rowOff>19050</xdr:rowOff>
    </xdr:to>
    <xdr:sp>
      <xdr:nvSpPr>
        <xdr:cNvPr id="7" name="Line 10"/>
        <xdr:cNvSpPr>
          <a:spLocks/>
        </xdr:cNvSpPr>
      </xdr:nvSpPr>
      <xdr:spPr>
        <a:xfrm>
          <a:off x="3038475" y="6057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54</xdr:row>
      <xdr:rowOff>9525</xdr:rowOff>
    </xdr:from>
    <xdr:to>
      <xdr:col>9</xdr:col>
      <xdr:colOff>19050</xdr:colOff>
      <xdr:row>54</xdr:row>
      <xdr:rowOff>9525</xdr:rowOff>
    </xdr:to>
    <xdr:sp>
      <xdr:nvSpPr>
        <xdr:cNvPr id="8" name="Line 11"/>
        <xdr:cNvSpPr>
          <a:spLocks/>
        </xdr:cNvSpPr>
      </xdr:nvSpPr>
      <xdr:spPr>
        <a:xfrm>
          <a:off x="4238625" y="6210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53</xdr:row>
      <xdr:rowOff>0</xdr:rowOff>
    </xdr:from>
    <xdr:to>
      <xdr:col>3</xdr:col>
      <xdr:colOff>47625</xdr:colOff>
      <xdr:row>53</xdr:row>
      <xdr:rowOff>0</xdr:rowOff>
    </xdr:to>
    <xdr:sp>
      <xdr:nvSpPr>
        <xdr:cNvPr id="9" name="Line 12"/>
        <xdr:cNvSpPr>
          <a:spLocks/>
        </xdr:cNvSpPr>
      </xdr:nvSpPr>
      <xdr:spPr>
        <a:xfrm>
          <a:off x="771525" y="60388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52</xdr:row>
      <xdr:rowOff>0</xdr:rowOff>
    </xdr:from>
    <xdr:to>
      <xdr:col>5</xdr:col>
      <xdr:colOff>552450</xdr:colOff>
      <xdr:row>53</xdr:row>
      <xdr:rowOff>0</xdr:rowOff>
    </xdr:to>
    <xdr:sp>
      <xdr:nvSpPr>
        <xdr:cNvPr id="10" name="Line 13"/>
        <xdr:cNvSpPr>
          <a:spLocks/>
        </xdr:cNvSpPr>
      </xdr:nvSpPr>
      <xdr:spPr>
        <a:xfrm>
          <a:off x="3581400" y="5876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52</xdr:row>
      <xdr:rowOff>19050</xdr:rowOff>
    </xdr:from>
    <xdr:to>
      <xdr:col>3</xdr:col>
      <xdr:colOff>533400</xdr:colOff>
      <xdr:row>53</xdr:row>
      <xdr:rowOff>19050</xdr:rowOff>
    </xdr:to>
    <xdr:sp>
      <xdr:nvSpPr>
        <xdr:cNvPr id="11" name="Line 14"/>
        <xdr:cNvSpPr>
          <a:spLocks/>
        </xdr:cNvSpPr>
      </xdr:nvSpPr>
      <xdr:spPr>
        <a:xfrm>
          <a:off x="2409825" y="589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52</xdr:row>
      <xdr:rowOff>19050</xdr:rowOff>
    </xdr:from>
    <xdr:to>
      <xdr:col>8</xdr:col>
      <xdr:colOff>9525</xdr:colOff>
      <xdr:row>53</xdr:row>
      <xdr:rowOff>152400</xdr:rowOff>
    </xdr:to>
    <xdr:sp>
      <xdr:nvSpPr>
        <xdr:cNvPr id="12" name="Line 15"/>
        <xdr:cNvSpPr>
          <a:spLocks/>
        </xdr:cNvSpPr>
      </xdr:nvSpPr>
      <xdr:spPr>
        <a:xfrm flipH="1">
          <a:off x="4810125" y="5895975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19050</xdr:colOff>
      <xdr:row>52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1323975" y="5876925"/>
          <a:ext cx="19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53</xdr:row>
      <xdr:rowOff>9525</xdr:rowOff>
    </xdr:to>
    <xdr:sp>
      <xdr:nvSpPr>
        <xdr:cNvPr id="14" name="Line 18"/>
        <xdr:cNvSpPr>
          <a:spLocks/>
        </xdr:cNvSpPr>
      </xdr:nvSpPr>
      <xdr:spPr>
        <a:xfrm>
          <a:off x="1876425" y="587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59</xdr:row>
      <xdr:rowOff>9525</xdr:rowOff>
    </xdr:from>
    <xdr:to>
      <xdr:col>8</xdr:col>
      <xdr:colOff>600075</xdr:colOff>
      <xdr:row>59</xdr:row>
      <xdr:rowOff>9525</xdr:rowOff>
    </xdr:to>
    <xdr:sp>
      <xdr:nvSpPr>
        <xdr:cNvPr id="15" name="Line 21"/>
        <xdr:cNvSpPr>
          <a:spLocks/>
        </xdr:cNvSpPr>
      </xdr:nvSpPr>
      <xdr:spPr>
        <a:xfrm>
          <a:off x="723900" y="7019925"/>
          <a:ext cx="469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133350</xdr:rowOff>
    </xdr:from>
    <xdr:to>
      <xdr:col>2</xdr:col>
      <xdr:colOff>295275</xdr:colOff>
      <xdr:row>3</xdr:row>
      <xdr:rowOff>66675</xdr:rowOff>
    </xdr:to>
    <xdr:sp>
      <xdr:nvSpPr>
        <xdr:cNvPr id="1" name="Oval 1"/>
        <xdr:cNvSpPr>
          <a:spLocks/>
        </xdr:cNvSpPr>
      </xdr:nvSpPr>
      <xdr:spPr>
        <a:xfrm>
          <a:off x="1390650" y="457200"/>
          <a:ext cx="123825" cy="1333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</xdr:row>
      <xdr:rowOff>9525</xdr:rowOff>
    </xdr:from>
    <xdr:to>
      <xdr:col>2</xdr:col>
      <xdr:colOff>295275</xdr:colOff>
      <xdr:row>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438275" y="533400"/>
          <a:ext cx="762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180975</xdr:rowOff>
    </xdr:from>
    <xdr:to>
      <xdr:col>2</xdr:col>
      <xdr:colOff>485775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609725" y="50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</xdr:row>
      <xdr:rowOff>19050</xdr:rowOff>
    </xdr:from>
    <xdr:to>
      <xdr:col>2</xdr:col>
      <xdr:colOff>485775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19250" y="542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0</xdr:rowOff>
    </xdr:from>
    <xdr:to>
      <xdr:col>4</xdr:col>
      <xdr:colOff>552450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1495425" y="1762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38100</xdr:rowOff>
    </xdr:from>
    <xdr:to>
      <xdr:col>2</xdr:col>
      <xdr:colOff>190500</xdr:colOff>
      <xdr:row>19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276350" y="2105025"/>
          <a:ext cx="1333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28575</xdr:rowOff>
    </xdr:from>
    <xdr:to>
      <xdr:col>7</xdr:col>
      <xdr:colOff>161925</xdr:colOff>
      <xdr:row>19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4476750" y="2095500"/>
          <a:ext cx="1333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142875</xdr:rowOff>
    </xdr:from>
    <xdr:to>
      <xdr:col>8</xdr:col>
      <xdr:colOff>409575</xdr:colOff>
      <xdr:row>49</xdr:row>
      <xdr:rowOff>152400</xdr:rowOff>
    </xdr:to>
    <xdr:graphicFrame>
      <xdr:nvGraphicFramePr>
        <xdr:cNvPr id="8" name="Chart 8"/>
        <xdr:cNvGraphicFramePr/>
      </xdr:nvGraphicFramePr>
      <xdr:xfrm>
        <a:off x="38100" y="4752975"/>
        <a:ext cx="5429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35</xdr:row>
      <xdr:rowOff>85725</xdr:rowOff>
    </xdr:from>
    <xdr:to>
      <xdr:col>4</xdr:col>
      <xdr:colOff>581025</xdr:colOff>
      <xdr:row>48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200400" y="5181600"/>
          <a:ext cx="0" cy="21717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47</xdr:row>
      <xdr:rowOff>114300</xdr:rowOff>
    </xdr:from>
    <xdr:to>
      <xdr:col>8</xdr:col>
      <xdr:colOff>266700</xdr:colOff>
      <xdr:row>48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409575" y="7153275"/>
          <a:ext cx="49149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32</xdr:row>
      <xdr:rowOff>9525</xdr:rowOff>
    </xdr:from>
    <xdr:to>
      <xdr:col>6</xdr:col>
      <xdr:colOff>600075</xdr:colOff>
      <xdr:row>48</xdr:row>
      <xdr:rowOff>152400</xdr:rowOff>
    </xdr:to>
    <xdr:sp>
      <xdr:nvSpPr>
        <xdr:cNvPr id="11" name="Line 11"/>
        <xdr:cNvSpPr>
          <a:spLocks/>
        </xdr:cNvSpPr>
      </xdr:nvSpPr>
      <xdr:spPr>
        <a:xfrm flipV="1">
          <a:off x="4438650" y="4619625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32</xdr:row>
      <xdr:rowOff>114300</xdr:rowOff>
    </xdr:from>
    <xdr:to>
      <xdr:col>5</xdr:col>
      <xdr:colOff>333375</xdr:colOff>
      <xdr:row>48</xdr:row>
      <xdr:rowOff>142875</xdr:rowOff>
    </xdr:to>
    <xdr:sp>
      <xdr:nvSpPr>
        <xdr:cNvPr id="12" name="Line 12"/>
        <xdr:cNvSpPr>
          <a:spLocks/>
        </xdr:cNvSpPr>
      </xdr:nvSpPr>
      <xdr:spPr>
        <a:xfrm flipV="1">
          <a:off x="409575" y="4724400"/>
          <a:ext cx="3152775" cy="2619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142875</xdr:rowOff>
    </xdr:from>
    <xdr:to>
      <xdr:col>1</xdr:col>
      <xdr:colOff>9525</xdr:colOff>
      <xdr:row>49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619125" y="68580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76200</xdr:rowOff>
    </xdr:from>
    <xdr:to>
      <xdr:col>4</xdr:col>
      <xdr:colOff>590550</xdr:colOff>
      <xdr:row>48</xdr:row>
      <xdr:rowOff>28575</xdr:rowOff>
    </xdr:to>
    <xdr:sp>
      <xdr:nvSpPr>
        <xdr:cNvPr id="14" name="Polygon 14"/>
        <xdr:cNvSpPr>
          <a:spLocks/>
        </xdr:cNvSpPr>
      </xdr:nvSpPr>
      <xdr:spPr>
        <a:xfrm>
          <a:off x="647700" y="5172075"/>
          <a:ext cx="2562225" cy="2057400"/>
        </a:xfrm>
        <a:custGeom>
          <a:pathLst>
            <a:path h="216" w="269">
              <a:moveTo>
                <a:pt x="269" y="216"/>
              </a:moveTo>
              <a:lnTo>
                <a:pt x="269" y="0"/>
              </a:lnTo>
              <a:lnTo>
                <a:pt x="238" y="9"/>
              </a:lnTo>
              <a:lnTo>
                <a:pt x="215" y="18"/>
              </a:lnTo>
              <a:lnTo>
                <a:pt x="186" y="35"/>
              </a:lnTo>
              <a:lnTo>
                <a:pt x="158" y="52"/>
              </a:lnTo>
              <a:lnTo>
                <a:pt x="144" y="65"/>
              </a:lnTo>
              <a:lnTo>
                <a:pt x="128" y="77"/>
              </a:lnTo>
              <a:lnTo>
                <a:pt x="118" y="88"/>
              </a:lnTo>
              <a:lnTo>
                <a:pt x="106" y="101"/>
              </a:lnTo>
              <a:lnTo>
                <a:pt x="95" y="112"/>
              </a:lnTo>
              <a:lnTo>
                <a:pt x="78" y="131"/>
              </a:lnTo>
              <a:lnTo>
                <a:pt x="64" y="145"/>
              </a:lnTo>
              <a:lnTo>
                <a:pt x="51" y="161"/>
              </a:lnTo>
              <a:lnTo>
                <a:pt x="36" y="174"/>
              </a:lnTo>
              <a:lnTo>
                <a:pt x="18" y="191"/>
              </a:lnTo>
              <a:lnTo>
                <a:pt x="0" y="207"/>
              </a:lnTo>
              <a:lnTo>
                <a:pt x="269" y="216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80;&#1081;%20&#1089;&#1090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Т1"/>
      <sheetName val="ОСТ2"/>
      <sheetName val="DRAFT"/>
      <sheetName val="ST.PLAN"/>
      <sheetName val="ЛЕС1"/>
      <sheetName val="ЛЕС2"/>
      <sheetName val="ЛЕС3"/>
      <sheetName val="Зер1"/>
      <sheetName val="Зер2"/>
      <sheetName val="Зер3"/>
      <sheetName val="Зер4"/>
      <sheetName val="осадки"/>
      <sheetName val="База"/>
      <sheetName val="ПАНТ2"/>
    </sheetNames>
    <sheetDataSet>
      <sheetData sheetId="7">
        <row r="46">
          <cell r="D46">
            <v>3.8</v>
          </cell>
        </row>
      </sheetData>
      <sheetData sheetId="8">
        <row r="39">
          <cell r="I39">
            <v>475.1606848446418</v>
          </cell>
        </row>
        <row r="48">
          <cell r="C48">
            <v>4765</v>
          </cell>
          <cell r="E48">
            <v>19719.05</v>
          </cell>
        </row>
      </sheetData>
      <sheetData sheetId="9">
        <row r="52">
          <cell r="B52">
            <v>4943.04</v>
          </cell>
          <cell r="H52">
            <v>4917.84</v>
          </cell>
        </row>
        <row r="59">
          <cell r="E59">
            <v>4.100522532692432</v>
          </cell>
          <cell r="K59">
            <v>4.111657617978625</v>
          </cell>
        </row>
        <row r="63">
          <cell r="E63">
            <v>1.796477467307568</v>
          </cell>
        </row>
      </sheetData>
      <sheetData sheetId="11">
        <row r="1">
          <cell r="A1">
            <v>3001.96</v>
          </cell>
          <cell r="B1">
            <v>2.41</v>
          </cell>
        </row>
        <row r="2">
          <cell r="A2">
            <v>3015.49</v>
          </cell>
          <cell r="B2">
            <v>2.42</v>
          </cell>
        </row>
        <row r="3">
          <cell r="A3">
            <v>3029.03</v>
          </cell>
          <cell r="B3">
            <v>2.43</v>
          </cell>
        </row>
        <row r="4">
          <cell r="A4">
            <v>3042.58</v>
          </cell>
          <cell r="B4">
            <v>2.44</v>
          </cell>
        </row>
        <row r="5">
          <cell r="A5">
            <v>3056.13</v>
          </cell>
          <cell r="B5">
            <v>2.45</v>
          </cell>
        </row>
        <row r="6">
          <cell r="A6">
            <v>3069.69</v>
          </cell>
          <cell r="B6">
            <v>2.46</v>
          </cell>
        </row>
        <row r="7">
          <cell r="A7">
            <v>3083.25</v>
          </cell>
          <cell r="B7">
            <v>2.47</v>
          </cell>
        </row>
        <row r="8">
          <cell r="A8">
            <v>3096.82</v>
          </cell>
          <cell r="B8">
            <v>2.48</v>
          </cell>
        </row>
        <row r="9">
          <cell r="A9">
            <v>3110.39</v>
          </cell>
          <cell r="B9">
            <v>2.49</v>
          </cell>
        </row>
        <row r="10">
          <cell r="A10">
            <v>3123.97</v>
          </cell>
          <cell r="B10">
            <v>2.5</v>
          </cell>
        </row>
        <row r="11">
          <cell r="A11">
            <v>3137.55</v>
          </cell>
          <cell r="B11">
            <v>2.51</v>
          </cell>
        </row>
        <row r="12">
          <cell r="A12">
            <v>3151.14</v>
          </cell>
          <cell r="B12">
            <v>2.52</v>
          </cell>
        </row>
        <row r="13">
          <cell r="A13">
            <v>3164.73</v>
          </cell>
          <cell r="B13">
            <v>2.53</v>
          </cell>
        </row>
        <row r="14">
          <cell r="A14">
            <v>3178.34</v>
          </cell>
          <cell r="B14">
            <v>2.54</v>
          </cell>
        </row>
        <row r="15">
          <cell r="A15">
            <v>3191.95</v>
          </cell>
          <cell r="B15">
            <v>2.55</v>
          </cell>
        </row>
        <row r="16">
          <cell r="A16">
            <v>3205.55</v>
          </cell>
          <cell r="B16">
            <v>2.56</v>
          </cell>
        </row>
        <row r="17">
          <cell r="A17">
            <v>3219.17</v>
          </cell>
          <cell r="B17">
            <v>2.57</v>
          </cell>
        </row>
        <row r="18">
          <cell r="A18">
            <v>3232.78</v>
          </cell>
          <cell r="B18">
            <v>2.58</v>
          </cell>
        </row>
        <row r="19">
          <cell r="A19">
            <v>3246.41</v>
          </cell>
          <cell r="B19">
            <v>2.59</v>
          </cell>
        </row>
        <row r="20">
          <cell r="A20">
            <v>3260.04</v>
          </cell>
          <cell r="B20">
            <v>2.6</v>
          </cell>
        </row>
        <row r="21">
          <cell r="A21">
            <v>3273.68</v>
          </cell>
          <cell r="B21">
            <v>2.61</v>
          </cell>
        </row>
        <row r="22">
          <cell r="A22">
            <v>3287.32</v>
          </cell>
          <cell r="B22">
            <v>2.62</v>
          </cell>
        </row>
        <row r="23">
          <cell r="A23">
            <v>3300.97</v>
          </cell>
          <cell r="B23">
            <v>2.63</v>
          </cell>
        </row>
        <row r="24">
          <cell r="A24">
            <v>3314.62</v>
          </cell>
          <cell r="B24">
            <v>2.64</v>
          </cell>
        </row>
        <row r="25">
          <cell r="A25">
            <v>3328.28</v>
          </cell>
          <cell r="B25">
            <v>2.65</v>
          </cell>
        </row>
        <row r="26">
          <cell r="A26">
            <v>3341.95</v>
          </cell>
          <cell r="B26">
            <v>2.66</v>
          </cell>
        </row>
        <row r="27">
          <cell r="A27">
            <v>3355.62</v>
          </cell>
          <cell r="B27">
            <v>2.67</v>
          </cell>
        </row>
        <row r="28">
          <cell r="A28">
            <v>3369.3</v>
          </cell>
          <cell r="B28">
            <v>2.68</v>
          </cell>
        </row>
        <row r="29">
          <cell r="A29">
            <v>3382.99</v>
          </cell>
          <cell r="B29">
            <v>2.69</v>
          </cell>
        </row>
        <row r="30">
          <cell r="A30">
            <v>3396.68</v>
          </cell>
          <cell r="B30">
            <v>2.7</v>
          </cell>
        </row>
        <row r="31">
          <cell r="A31">
            <v>3410.39</v>
          </cell>
          <cell r="B31">
            <v>2.71</v>
          </cell>
        </row>
        <row r="32">
          <cell r="A32">
            <v>3424.09</v>
          </cell>
          <cell r="B32">
            <v>2.72</v>
          </cell>
        </row>
        <row r="33">
          <cell r="A33">
            <v>3437.8</v>
          </cell>
          <cell r="B33">
            <v>2.73</v>
          </cell>
        </row>
        <row r="34">
          <cell r="A34">
            <v>3451.52</v>
          </cell>
          <cell r="B34">
            <v>2.74</v>
          </cell>
        </row>
        <row r="35">
          <cell r="A35">
            <v>3465.25</v>
          </cell>
          <cell r="B35">
            <v>2.75</v>
          </cell>
        </row>
        <row r="36">
          <cell r="A36">
            <v>3478.98</v>
          </cell>
          <cell r="B36">
            <v>2.76</v>
          </cell>
        </row>
        <row r="37">
          <cell r="A37">
            <v>3492.72</v>
          </cell>
          <cell r="B37">
            <v>2.77</v>
          </cell>
        </row>
        <row r="38">
          <cell r="A38">
            <v>3506.46</v>
          </cell>
          <cell r="B38">
            <v>2.78</v>
          </cell>
        </row>
        <row r="39">
          <cell r="A39">
            <v>3520.21</v>
          </cell>
          <cell r="B39">
            <v>2.79</v>
          </cell>
        </row>
        <row r="40">
          <cell r="A40">
            <v>3533.97</v>
          </cell>
          <cell r="B40">
            <v>2.8</v>
          </cell>
        </row>
        <row r="41">
          <cell r="A41">
            <v>3547.73</v>
          </cell>
          <cell r="B41">
            <v>2.81</v>
          </cell>
        </row>
        <row r="42">
          <cell r="A42">
            <v>3561.5</v>
          </cell>
          <cell r="B42">
            <v>2.82</v>
          </cell>
        </row>
        <row r="43">
          <cell r="A43">
            <v>3575.28</v>
          </cell>
          <cell r="B43">
            <v>2.83</v>
          </cell>
        </row>
        <row r="44">
          <cell r="A44">
            <v>3589.06</v>
          </cell>
          <cell r="B44">
            <v>2.84</v>
          </cell>
        </row>
        <row r="45">
          <cell r="A45">
            <v>3602.84</v>
          </cell>
          <cell r="B45">
            <v>2.85</v>
          </cell>
        </row>
        <row r="46">
          <cell r="A46">
            <v>3616.63</v>
          </cell>
          <cell r="B46">
            <v>2.86</v>
          </cell>
        </row>
        <row r="47">
          <cell r="A47">
            <v>3630.43</v>
          </cell>
          <cell r="B47">
            <v>2.87</v>
          </cell>
        </row>
        <row r="48">
          <cell r="A48">
            <v>3644.24</v>
          </cell>
          <cell r="B48">
            <v>2.88</v>
          </cell>
        </row>
        <row r="49">
          <cell r="A49">
            <v>3658.05</v>
          </cell>
          <cell r="B49">
            <v>2.89</v>
          </cell>
        </row>
        <row r="50">
          <cell r="A50">
            <v>3671.87</v>
          </cell>
          <cell r="B50">
            <v>2.9</v>
          </cell>
        </row>
        <row r="51">
          <cell r="A51">
            <v>3685.69</v>
          </cell>
          <cell r="B51">
            <v>2.91</v>
          </cell>
        </row>
        <row r="52">
          <cell r="A52">
            <v>3699.51</v>
          </cell>
          <cell r="B52">
            <v>2.92</v>
          </cell>
        </row>
        <row r="53">
          <cell r="A53">
            <v>3713.35</v>
          </cell>
          <cell r="B53">
            <v>2.93</v>
          </cell>
        </row>
        <row r="54">
          <cell r="A54">
            <v>3727.19</v>
          </cell>
          <cell r="B54">
            <v>2.94</v>
          </cell>
        </row>
        <row r="55">
          <cell r="A55">
            <v>3741.04</v>
          </cell>
          <cell r="B55">
            <v>2.95</v>
          </cell>
        </row>
        <row r="56">
          <cell r="A56">
            <v>3754.89</v>
          </cell>
          <cell r="B56">
            <v>2.96</v>
          </cell>
        </row>
        <row r="57">
          <cell r="A57">
            <v>3768.75</v>
          </cell>
          <cell r="B57">
            <v>2.97</v>
          </cell>
        </row>
        <row r="58">
          <cell r="A58">
            <v>3782.61</v>
          </cell>
          <cell r="B58">
            <v>2.98</v>
          </cell>
        </row>
        <row r="59">
          <cell r="A59">
            <v>3796.48</v>
          </cell>
          <cell r="B59">
            <v>2.99</v>
          </cell>
        </row>
        <row r="60">
          <cell r="A60">
            <v>3796.48</v>
          </cell>
          <cell r="B60">
            <v>3</v>
          </cell>
        </row>
        <row r="61">
          <cell r="A61">
            <v>3824.23</v>
          </cell>
          <cell r="B61">
            <v>3.01</v>
          </cell>
        </row>
        <row r="62">
          <cell r="A62">
            <v>3838.12</v>
          </cell>
          <cell r="B62">
            <v>3.02</v>
          </cell>
        </row>
        <row r="63">
          <cell r="A63">
            <v>3852</v>
          </cell>
          <cell r="B63">
            <v>3.03</v>
          </cell>
        </row>
        <row r="64">
          <cell r="A64">
            <v>3865.9</v>
          </cell>
          <cell r="B64">
            <v>3.04</v>
          </cell>
        </row>
        <row r="65">
          <cell r="A65">
            <v>3879.8</v>
          </cell>
          <cell r="B65">
            <v>3.05</v>
          </cell>
        </row>
        <row r="66">
          <cell r="A66">
            <v>3893.71</v>
          </cell>
          <cell r="B66">
            <v>3.06</v>
          </cell>
        </row>
        <row r="67">
          <cell r="A67">
            <v>3907.62</v>
          </cell>
          <cell r="B67">
            <v>3.07</v>
          </cell>
        </row>
        <row r="68">
          <cell r="A68">
            <v>3921.54</v>
          </cell>
          <cell r="B68">
            <v>3.08</v>
          </cell>
        </row>
        <row r="69">
          <cell r="A69">
            <v>3935.47</v>
          </cell>
          <cell r="B69">
            <v>3.09</v>
          </cell>
        </row>
        <row r="70">
          <cell r="A70">
            <v>3949.39</v>
          </cell>
          <cell r="B70">
            <v>3.1</v>
          </cell>
        </row>
        <row r="71">
          <cell r="A71">
            <v>3963.34</v>
          </cell>
          <cell r="B71">
            <v>3.11</v>
          </cell>
        </row>
        <row r="72">
          <cell r="A72">
            <v>3977.28</v>
          </cell>
          <cell r="B72">
            <v>3.12</v>
          </cell>
        </row>
        <row r="73">
          <cell r="A73">
            <v>3991.23</v>
          </cell>
          <cell r="B73">
            <v>3.13</v>
          </cell>
        </row>
        <row r="74">
          <cell r="A74">
            <v>4005.2</v>
          </cell>
          <cell r="B74">
            <v>3.14</v>
          </cell>
        </row>
        <row r="75">
          <cell r="A75">
            <v>4019.16</v>
          </cell>
          <cell r="B75">
            <v>3.15</v>
          </cell>
        </row>
        <row r="76">
          <cell r="A76">
            <v>4033.13</v>
          </cell>
          <cell r="B76">
            <v>3.16</v>
          </cell>
        </row>
        <row r="77">
          <cell r="A77">
            <v>4047.1</v>
          </cell>
          <cell r="B77">
            <v>3.17</v>
          </cell>
        </row>
        <row r="78">
          <cell r="A78">
            <v>4061.09</v>
          </cell>
          <cell r="B78">
            <v>3.18</v>
          </cell>
        </row>
        <row r="79">
          <cell r="A79">
            <v>4075.07</v>
          </cell>
          <cell r="B79">
            <v>3.19</v>
          </cell>
        </row>
        <row r="80">
          <cell r="A80">
            <v>4089.07</v>
          </cell>
          <cell r="B80">
            <v>3.2</v>
          </cell>
        </row>
        <row r="81">
          <cell r="A81">
            <v>4103.07</v>
          </cell>
          <cell r="B81">
            <v>3.21</v>
          </cell>
        </row>
        <row r="82">
          <cell r="A82">
            <v>4117.08</v>
          </cell>
          <cell r="B82">
            <v>3.22</v>
          </cell>
        </row>
        <row r="83">
          <cell r="A83">
            <v>4131.09</v>
          </cell>
          <cell r="B83">
            <v>3.23</v>
          </cell>
        </row>
        <row r="84">
          <cell r="A84">
            <v>4145.11</v>
          </cell>
          <cell r="B84">
            <v>3.24</v>
          </cell>
        </row>
        <row r="85">
          <cell r="A85">
            <v>4159.13</v>
          </cell>
          <cell r="B85">
            <v>3.25</v>
          </cell>
        </row>
        <row r="86">
          <cell r="A86">
            <v>4173.16</v>
          </cell>
          <cell r="B86">
            <v>3.26</v>
          </cell>
        </row>
        <row r="87">
          <cell r="A87">
            <v>4187.2</v>
          </cell>
          <cell r="B87">
            <v>3.27</v>
          </cell>
        </row>
        <row r="88">
          <cell r="A88">
            <v>4201.24</v>
          </cell>
          <cell r="B88">
            <v>3.28</v>
          </cell>
        </row>
        <row r="89">
          <cell r="A89">
            <v>4215.29</v>
          </cell>
          <cell r="B89">
            <v>3.29</v>
          </cell>
        </row>
        <row r="90">
          <cell r="A90">
            <v>4229.34</v>
          </cell>
          <cell r="B90">
            <v>3.3</v>
          </cell>
        </row>
        <row r="91">
          <cell r="A91">
            <v>4243.39</v>
          </cell>
          <cell r="B91">
            <v>3.31</v>
          </cell>
        </row>
        <row r="92">
          <cell r="A92">
            <v>4257.46</v>
          </cell>
          <cell r="B92">
            <v>3.32</v>
          </cell>
        </row>
        <row r="93">
          <cell r="A93">
            <v>4271.53</v>
          </cell>
          <cell r="B93">
            <v>3.33</v>
          </cell>
        </row>
        <row r="94">
          <cell r="A94">
            <v>4285.61</v>
          </cell>
          <cell r="B94">
            <v>3.34</v>
          </cell>
        </row>
        <row r="95">
          <cell r="A95">
            <v>4299.7</v>
          </cell>
          <cell r="B95">
            <v>3.35</v>
          </cell>
        </row>
        <row r="96">
          <cell r="A96">
            <v>4313.79</v>
          </cell>
          <cell r="B96">
            <v>3.36</v>
          </cell>
        </row>
        <row r="97">
          <cell r="A97">
            <v>4327.87</v>
          </cell>
          <cell r="B97">
            <v>3.37</v>
          </cell>
        </row>
        <row r="98">
          <cell r="A98">
            <v>4341.97</v>
          </cell>
          <cell r="B98">
            <v>3.38</v>
          </cell>
        </row>
        <row r="99">
          <cell r="A99">
            <v>4356.08</v>
          </cell>
          <cell r="B99">
            <v>3.39</v>
          </cell>
        </row>
        <row r="100">
          <cell r="A100">
            <v>4370.18</v>
          </cell>
          <cell r="B100">
            <v>3.4</v>
          </cell>
        </row>
        <row r="101">
          <cell r="A101">
            <v>4384.3</v>
          </cell>
          <cell r="B101">
            <v>3.41</v>
          </cell>
        </row>
        <row r="102">
          <cell r="A102">
            <v>4398.42</v>
          </cell>
          <cell r="B102">
            <v>3.42</v>
          </cell>
        </row>
        <row r="103">
          <cell r="A103">
            <v>4412.56</v>
          </cell>
          <cell r="B103">
            <v>3.43</v>
          </cell>
        </row>
        <row r="104">
          <cell r="A104">
            <v>4426.7</v>
          </cell>
          <cell r="B104">
            <v>3.44</v>
          </cell>
        </row>
        <row r="105">
          <cell r="A105">
            <v>4440.83</v>
          </cell>
          <cell r="B105">
            <v>3.45</v>
          </cell>
        </row>
        <row r="106">
          <cell r="A106">
            <v>4454.98</v>
          </cell>
          <cell r="B106">
            <v>3.46</v>
          </cell>
        </row>
        <row r="107">
          <cell r="A107">
            <v>4469.13</v>
          </cell>
          <cell r="B107">
            <v>3.47</v>
          </cell>
        </row>
        <row r="108">
          <cell r="A108">
            <v>4483.29</v>
          </cell>
          <cell r="B108">
            <v>3.48</v>
          </cell>
        </row>
        <row r="109">
          <cell r="A109">
            <v>4497.46</v>
          </cell>
          <cell r="B109">
            <v>3.49</v>
          </cell>
        </row>
        <row r="110">
          <cell r="A110">
            <v>4511.62</v>
          </cell>
          <cell r="B110">
            <v>3.5</v>
          </cell>
        </row>
        <row r="111">
          <cell r="A111">
            <v>4525.8</v>
          </cell>
          <cell r="B111">
            <v>3.51</v>
          </cell>
        </row>
        <row r="112">
          <cell r="A112">
            <v>4539.99</v>
          </cell>
          <cell r="B112">
            <v>3.52</v>
          </cell>
        </row>
        <row r="113">
          <cell r="A113">
            <v>4554.18</v>
          </cell>
          <cell r="B113">
            <v>3.53</v>
          </cell>
        </row>
        <row r="114">
          <cell r="A114">
            <v>4568.38</v>
          </cell>
          <cell r="B114">
            <v>3.54</v>
          </cell>
        </row>
        <row r="115">
          <cell r="A115">
            <v>4582.57</v>
          </cell>
          <cell r="B115">
            <v>3.55</v>
          </cell>
        </row>
        <row r="116">
          <cell r="A116">
            <v>4596.78</v>
          </cell>
          <cell r="B116">
            <v>3.56</v>
          </cell>
        </row>
        <row r="117">
          <cell r="A117">
            <v>4611</v>
          </cell>
          <cell r="B117">
            <v>3.57</v>
          </cell>
        </row>
        <row r="118">
          <cell r="A118">
            <v>4625.23</v>
          </cell>
          <cell r="B118">
            <v>3.58</v>
          </cell>
        </row>
        <row r="119">
          <cell r="A119">
            <v>4639.45</v>
          </cell>
          <cell r="B119">
            <v>3.59</v>
          </cell>
        </row>
        <row r="120">
          <cell r="A120">
            <v>4653.69</v>
          </cell>
          <cell r="B120">
            <v>3.6</v>
          </cell>
        </row>
        <row r="121">
          <cell r="A121">
            <v>4667.92</v>
          </cell>
          <cell r="B121">
            <v>3.61</v>
          </cell>
        </row>
        <row r="122">
          <cell r="A122">
            <v>4682.17</v>
          </cell>
          <cell r="B122">
            <v>3.62</v>
          </cell>
        </row>
        <row r="123">
          <cell r="A123">
            <v>4696.41</v>
          </cell>
          <cell r="B123">
            <v>3.63</v>
          </cell>
        </row>
        <row r="124">
          <cell r="A124">
            <v>4710.67</v>
          </cell>
          <cell r="B124">
            <v>3.64</v>
          </cell>
        </row>
        <row r="125">
          <cell r="A125">
            <v>4724.94</v>
          </cell>
          <cell r="B125">
            <v>3.65</v>
          </cell>
        </row>
        <row r="126">
          <cell r="A126">
            <v>4739.2</v>
          </cell>
          <cell r="B126">
            <v>3.66</v>
          </cell>
        </row>
        <row r="127">
          <cell r="A127">
            <v>4753.47</v>
          </cell>
          <cell r="B127">
            <v>3.67</v>
          </cell>
        </row>
        <row r="128">
          <cell r="A128">
            <v>4767.75</v>
          </cell>
          <cell r="B128">
            <v>3.68</v>
          </cell>
        </row>
        <row r="129">
          <cell r="A129">
            <v>4782.04</v>
          </cell>
          <cell r="B129">
            <v>3.69</v>
          </cell>
        </row>
        <row r="130">
          <cell r="A130">
            <v>4796.32</v>
          </cell>
          <cell r="B130">
            <v>3.7</v>
          </cell>
        </row>
        <row r="131">
          <cell r="A131">
            <v>4810.61</v>
          </cell>
          <cell r="B131">
            <v>3.71</v>
          </cell>
        </row>
        <row r="132">
          <cell r="A132">
            <v>4824.91</v>
          </cell>
          <cell r="B132">
            <v>3.72</v>
          </cell>
        </row>
        <row r="133">
          <cell r="A133">
            <v>4839.23</v>
          </cell>
          <cell r="B133">
            <v>3.73</v>
          </cell>
        </row>
        <row r="134">
          <cell r="A134">
            <v>4853.53</v>
          </cell>
          <cell r="B134">
            <v>3.74</v>
          </cell>
        </row>
        <row r="135">
          <cell r="A135">
            <v>4867.85</v>
          </cell>
          <cell r="B135">
            <v>3.75</v>
          </cell>
        </row>
        <row r="136">
          <cell r="A136">
            <v>4882.16</v>
          </cell>
          <cell r="B136">
            <v>3.76</v>
          </cell>
        </row>
        <row r="137">
          <cell r="A137">
            <v>4896.5</v>
          </cell>
          <cell r="B137">
            <v>3.77</v>
          </cell>
        </row>
        <row r="138">
          <cell r="A138">
            <v>4910.83</v>
          </cell>
          <cell r="B138">
            <v>3.78</v>
          </cell>
        </row>
        <row r="139">
          <cell r="A139">
            <v>4925.18</v>
          </cell>
          <cell r="B139">
            <v>3.79</v>
          </cell>
        </row>
        <row r="140">
          <cell r="A140">
            <v>4939.52</v>
          </cell>
          <cell r="B140">
            <v>3.8</v>
          </cell>
        </row>
        <row r="141">
          <cell r="A141">
            <v>4953.88</v>
          </cell>
          <cell r="B141">
            <v>3.81</v>
          </cell>
        </row>
        <row r="142">
          <cell r="A142">
            <v>4968.23</v>
          </cell>
          <cell r="B142">
            <v>3.82</v>
          </cell>
        </row>
        <row r="143">
          <cell r="A143">
            <v>4982.61</v>
          </cell>
          <cell r="B143">
            <v>3.83</v>
          </cell>
        </row>
        <row r="144">
          <cell r="A144">
            <v>4996.98</v>
          </cell>
          <cell r="B144">
            <v>3.84</v>
          </cell>
        </row>
        <row r="145">
          <cell r="A145">
            <v>5011.36</v>
          </cell>
          <cell r="B145">
            <v>3.85</v>
          </cell>
        </row>
        <row r="146">
          <cell r="A146">
            <v>5025.74</v>
          </cell>
          <cell r="B146">
            <v>3.86</v>
          </cell>
        </row>
        <row r="147">
          <cell r="A147">
            <v>5040.13</v>
          </cell>
          <cell r="B147">
            <v>3.87</v>
          </cell>
        </row>
        <row r="148">
          <cell r="A148">
            <v>5054.54</v>
          </cell>
          <cell r="B148">
            <v>3.88</v>
          </cell>
        </row>
        <row r="149">
          <cell r="A149">
            <v>5068.93</v>
          </cell>
          <cell r="B149">
            <v>3.89</v>
          </cell>
        </row>
        <row r="150">
          <cell r="A150">
            <v>5083.34</v>
          </cell>
          <cell r="B150">
            <v>3.9</v>
          </cell>
        </row>
        <row r="151">
          <cell r="A151">
            <v>5097.76</v>
          </cell>
          <cell r="B151">
            <v>3.91</v>
          </cell>
        </row>
        <row r="152">
          <cell r="A152">
            <v>5121.18</v>
          </cell>
          <cell r="B152">
            <v>3.92</v>
          </cell>
        </row>
        <row r="153">
          <cell r="A153">
            <v>5126.6</v>
          </cell>
          <cell r="B153">
            <v>3.93</v>
          </cell>
        </row>
        <row r="154">
          <cell r="A154">
            <v>5141.03</v>
          </cell>
          <cell r="B154">
            <v>3.94</v>
          </cell>
        </row>
        <row r="155">
          <cell r="A155">
            <v>5155.46</v>
          </cell>
          <cell r="B155">
            <v>3.95</v>
          </cell>
        </row>
        <row r="156">
          <cell r="A156">
            <v>5169.9</v>
          </cell>
          <cell r="B156">
            <v>3.96</v>
          </cell>
        </row>
        <row r="157">
          <cell r="A157">
            <v>5184.34</v>
          </cell>
          <cell r="B157">
            <v>3.97</v>
          </cell>
        </row>
        <row r="158">
          <cell r="A158">
            <v>5198.79</v>
          </cell>
          <cell r="B158">
            <v>3.98</v>
          </cell>
        </row>
        <row r="159">
          <cell r="A159">
            <v>5213.25</v>
          </cell>
          <cell r="B159">
            <v>3.99</v>
          </cell>
        </row>
        <row r="160">
          <cell r="A160">
            <v>5227.71</v>
          </cell>
          <cell r="B160">
            <v>4</v>
          </cell>
        </row>
        <row r="161">
          <cell r="A161">
            <v>5242.18</v>
          </cell>
          <cell r="B161">
            <v>4.01</v>
          </cell>
        </row>
        <row r="162">
          <cell r="A162">
            <v>5256.65</v>
          </cell>
          <cell r="B162">
            <v>4.02</v>
          </cell>
        </row>
        <row r="163">
          <cell r="A163">
            <v>5271.13</v>
          </cell>
          <cell r="B163">
            <v>4.03</v>
          </cell>
        </row>
        <row r="164">
          <cell r="A164">
            <v>5285.61</v>
          </cell>
          <cell r="B164">
            <v>4.04</v>
          </cell>
        </row>
        <row r="165">
          <cell r="A165">
            <v>5300.09</v>
          </cell>
          <cell r="B165">
            <v>4.05</v>
          </cell>
        </row>
        <row r="166">
          <cell r="A166">
            <v>5314.59</v>
          </cell>
          <cell r="B166">
            <v>4.06</v>
          </cell>
        </row>
        <row r="167">
          <cell r="A167">
            <v>5329.09</v>
          </cell>
          <cell r="B167">
            <v>4.07</v>
          </cell>
        </row>
        <row r="168">
          <cell r="A168">
            <v>5343.59</v>
          </cell>
          <cell r="B168">
            <v>4.08</v>
          </cell>
        </row>
        <row r="169">
          <cell r="A169">
            <v>5358.1</v>
          </cell>
          <cell r="B169">
            <v>4.09</v>
          </cell>
        </row>
        <row r="170">
          <cell r="A170">
            <v>5372.61</v>
          </cell>
          <cell r="B170">
            <v>4.1</v>
          </cell>
        </row>
        <row r="171">
          <cell r="A171">
            <v>5387.13</v>
          </cell>
          <cell r="B171">
            <v>4.11</v>
          </cell>
        </row>
        <row r="172">
          <cell r="A172">
            <v>5401.66</v>
          </cell>
          <cell r="B172">
            <v>4.12</v>
          </cell>
        </row>
        <row r="173">
          <cell r="A173">
            <v>5416.17</v>
          </cell>
          <cell r="B173">
            <v>4.13</v>
          </cell>
        </row>
        <row r="174">
          <cell r="A174">
            <v>5430.71</v>
          </cell>
          <cell r="B174">
            <v>4.14</v>
          </cell>
        </row>
        <row r="175">
          <cell r="A175">
            <v>5445.25</v>
          </cell>
          <cell r="B175">
            <v>4.15</v>
          </cell>
        </row>
        <row r="176">
          <cell r="A176">
            <v>5459.78</v>
          </cell>
          <cell r="B176">
            <v>4.16</v>
          </cell>
        </row>
        <row r="177">
          <cell r="A177">
            <v>5474.33</v>
          </cell>
          <cell r="B177">
            <v>4.17</v>
          </cell>
        </row>
        <row r="178">
          <cell r="A178">
            <v>5488.88</v>
          </cell>
          <cell r="B178">
            <v>4.18</v>
          </cell>
        </row>
        <row r="179">
          <cell r="A179">
            <v>5503.43</v>
          </cell>
          <cell r="B179">
            <v>4.19</v>
          </cell>
        </row>
        <row r="180">
          <cell r="A180">
            <v>5517.99</v>
          </cell>
          <cell r="B180">
            <v>4.2</v>
          </cell>
        </row>
        <row r="181">
          <cell r="A181">
            <v>5532.56</v>
          </cell>
          <cell r="B181">
            <v>4.21</v>
          </cell>
        </row>
        <row r="182">
          <cell r="A182">
            <v>5547.13</v>
          </cell>
          <cell r="B182">
            <v>4.22</v>
          </cell>
        </row>
        <row r="183">
          <cell r="A183">
            <v>5561.69</v>
          </cell>
          <cell r="B183">
            <v>4.23</v>
          </cell>
        </row>
        <row r="184">
          <cell r="A184">
            <v>5576.27</v>
          </cell>
          <cell r="B184">
            <v>4.24</v>
          </cell>
        </row>
        <row r="185">
          <cell r="A185">
            <v>5590.86</v>
          </cell>
          <cell r="B185">
            <v>4.25</v>
          </cell>
        </row>
        <row r="186">
          <cell r="A186">
            <v>5605.44</v>
          </cell>
          <cell r="B186">
            <v>4.26</v>
          </cell>
        </row>
        <row r="187">
          <cell r="A187">
            <v>5620.03</v>
          </cell>
          <cell r="B187">
            <v>4.27</v>
          </cell>
        </row>
        <row r="188">
          <cell r="A188">
            <v>5634.62</v>
          </cell>
          <cell r="B188">
            <v>4.28</v>
          </cell>
        </row>
        <row r="189">
          <cell r="A189">
            <v>5649.22</v>
          </cell>
          <cell r="B189">
            <v>4.29</v>
          </cell>
        </row>
        <row r="190">
          <cell r="A190">
            <v>5663.82</v>
          </cell>
          <cell r="B190">
            <v>4.3</v>
          </cell>
        </row>
        <row r="191">
          <cell r="A191">
            <v>5678.43</v>
          </cell>
          <cell r="B191">
            <v>4.31</v>
          </cell>
        </row>
        <row r="192">
          <cell r="A192">
            <v>5693.04</v>
          </cell>
          <cell r="B192">
            <v>4.32</v>
          </cell>
        </row>
        <row r="193">
          <cell r="A193">
            <v>5707.66</v>
          </cell>
          <cell r="B193">
            <v>4.33</v>
          </cell>
        </row>
        <row r="194">
          <cell r="A194">
            <v>5722.28</v>
          </cell>
          <cell r="B194">
            <v>4.34</v>
          </cell>
        </row>
        <row r="195">
          <cell r="A195">
            <v>5736.91</v>
          </cell>
          <cell r="B195">
            <v>4.35</v>
          </cell>
        </row>
        <row r="196">
          <cell r="A196">
            <v>5751.52</v>
          </cell>
          <cell r="B196">
            <v>4.36</v>
          </cell>
        </row>
        <row r="197">
          <cell r="A197">
            <v>5766.16</v>
          </cell>
          <cell r="B197">
            <v>4.37</v>
          </cell>
        </row>
        <row r="198">
          <cell r="A198">
            <v>5780.8</v>
          </cell>
          <cell r="B198">
            <v>4.38</v>
          </cell>
        </row>
        <row r="199">
          <cell r="A199">
            <v>5795.44</v>
          </cell>
          <cell r="B199">
            <v>4.39</v>
          </cell>
        </row>
        <row r="200">
          <cell r="A200">
            <v>5810.08</v>
          </cell>
          <cell r="B200">
            <v>4.4</v>
          </cell>
        </row>
      </sheetData>
      <sheetData sheetId="12">
        <row r="4">
          <cell r="A4">
            <v>2.41</v>
          </cell>
          <cell r="B4">
            <v>3001.96</v>
          </cell>
          <cell r="C4">
            <v>13.46</v>
          </cell>
          <cell r="D4">
            <v>101.23</v>
          </cell>
          <cell r="E4">
            <v>1.25</v>
          </cell>
          <cell r="F4">
            <v>0.518</v>
          </cell>
          <cell r="G4">
            <v>-0.786</v>
          </cell>
          <cell r="H4">
            <v>6.02</v>
          </cell>
          <cell r="I4">
            <v>381.26</v>
          </cell>
        </row>
        <row r="5">
          <cell r="A5">
            <v>2.42</v>
          </cell>
          <cell r="B5">
            <v>3015.49</v>
          </cell>
          <cell r="C5">
            <v>13.47</v>
          </cell>
          <cell r="D5">
            <v>101.35</v>
          </cell>
          <cell r="E5">
            <v>1.255</v>
          </cell>
          <cell r="F5">
            <v>0.512</v>
          </cell>
          <cell r="G5">
            <v>-0.796</v>
          </cell>
          <cell r="H5">
            <v>5.996</v>
          </cell>
          <cell r="I5">
            <v>380</v>
          </cell>
        </row>
        <row r="6">
          <cell r="A6">
            <v>2.43</v>
          </cell>
          <cell r="B6">
            <v>3029.03</v>
          </cell>
          <cell r="C6">
            <v>13.47</v>
          </cell>
          <cell r="D6">
            <v>101.47</v>
          </cell>
          <cell r="E6">
            <v>1.261</v>
          </cell>
          <cell r="F6">
            <v>0.506</v>
          </cell>
          <cell r="G6">
            <v>-0.805</v>
          </cell>
          <cell r="H6">
            <v>5.973</v>
          </cell>
        </row>
        <row r="7">
          <cell r="A7">
            <v>2.44</v>
          </cell>
          <cell r="B7">
            <v>3042.58</v>
          </cell>
          <cell r="C7">
            <v>13.48</v>
          </cell>
          <cell r="D7">
            <v>101.59</v>
          </cell>
          <cell r="E7">
            <v>1.266</v>
          </cell>
          <cell r="F7">
            <v>0.501</v>
          </cell>
          <cell r="G7">
            <v>-0.815</v>
          </cell>
          <cell r="H7">
            <v>5.95</v>
          </cell>
        </row>
        <row r="8">
          <cell r="A8">
            <v>2.45</v>
          </cell>
          <cell r="B8">
            <v>3056.13</v>
          </cell>
          <cell r="C8">
            <v>13.49</v>
          </cell>
          <cell r="D8">
            <v>101.71</v>
          </cell>
          <cell r="E8">
            <v>1.271</v>
          </cell>
          <cell r="F8">
            <v>0.495</v>
          </cell>
          <cell r="G8">
            <v>-0.825</v>
          </cell>
          <cell r="H8">
            <v>5.927</v>
          </cell>
        </row>
        <row r="9">
          <cell r="A9">
            <v>2.46</v>
          </cell>
          <cell r="B9">
            <v>3069.69</v>
          </cell>
          <cell r="C9">
            <v>13.49</v>
          </cell>
          <cell r="D9">
            <v>101.83</v>
          </cell>
          <cell r="E9">
            <v>1.276</v>
          </cell>
          <cell r="F9">
            <v>0.489</v>
          </cell>
          <cell r="G9">
            <v>-0.834</v>
          </cell>
          <cell r="H9">
            <v>5.904</v>
          </cell>
        </row>
        <row r="10">
          <cell r="A10">
            <v>2.47</v>
          </cell>
          <cell r="B10">
            <v>3083.25</v>
          </cell>
          <cell r="C10">
            <v>13.5</v>
          </cell>
          <cell r="D10">
            <v>101.94</v>
          </cell>
          <cell r="E10">
            <v>1.282</v>
          </cell>
          <cell r="F10">
            <v>0.483</v>
          </cell>
          <cell r="G10">
            <v>-0.844</v>
          </cell>
          <cell r="H10">
            <v>5.881</v>
          </cell>
        </row>
        <row r="11">
          <cell r="A11">
            <v>2.48</v>
          </cell>
          <cell r="B11">
            <v>3096.82</v>
          </cell>
          <cell r="C11">
            <v>13.5</v>
          </cell>
          <cell r="D11">
            <v>102.06</v>
          </cell>
          <cell r="E11">
            <v>1.287</v>
          </cell>
          <cell r="F11">
            <v>0.477</v>
          </cell>
          <cell r="G11">
            <v>-0.854</v>
          </cell>
          <cell r="H11">
            <v>5.859</v>
          </cell>
        </row>
        <row r="12">
          <cell r="A12">
            <v>2.49</v>
          </cell>
          <cell r="B12">
            <v>3110.39</v>
          </cell>
          <cell r="C12">
            <v>13.51</v>
          </cell>
          <cell r="D12">
            <v>102.18</v>
          </cell>
          <cell r="E12">
            <v>1.292</v>
          </cell>
          <cell r="F12">
            <v>0.471</v>
          </cell>
          <cell r="G12">
            <v>-0.863</v>
          </cell>
          <cell r="H12">
            <v>5.837</v>
          </cell>
        </row>
        <row r="13">
          <cell r="A13">
            <v>2.5</v>
          </cell>
          <cell r="B13">
            <v>3123.97</v>
          </cell>
          <cell r="C13">
            <v>13.51</v>
          </cell>
          <cell r="D13">
            <v>102.3</v>
          </cell>
          <cell r="E13">
            <v>1.297</v>
          </cell>
          <cell r="F13">
            <v>0.465</v>
          </cell>
          <cell r="G13">
            <v>-0.873</v>
          </cell>
          <cell r="H13">
            <v>5.815</v>
          </cell>
        </row>
        <row r="14">
          <cell r="A14">
            <v>2.51</v>
          </cell>
          <cell r="B14">
            <v>3137.55</v>
          </cell>
          <cell r="C14">
            <v>13.52</v>
          </cell>
          <cell r="D14">
            <v>102.42</v>
          </cell>
          <cell r="E14">
            <v>1.303</v>
          </cell>
          <cell r="F14">
            <v>0.46</v>
          </cell>
          <cell r="G14">
            <v>-0.883</v>
          </cell>
          <cell r="H14">
            <v>5.793</v>
          </cell>
        </row>
        <row r="15">
          <cell r="A15">
            <v>2.52</v>
          </cell>
          <cell r="B15">
            <v>3151.14</v>
          </cell>
          <cell r="C15">
            <v>13.52</v>
          </cell>
          <cell r="D15">
            <v>102.53</v>
          </cell>
          <cell r="E15">
            <v>1.308</v>
          </cell>
          <cell r="F15">
            <v>0.454</v>
          </cell>
          <cell r="G15">
            <v>-0.891</v>
          </cell>
          <cell r="H15">
            <v>5.771</v>
          </cell>
        </row>
        <row r="16">
          <cell r="A16">
            <v>2.53</v>
          </cell>
          <cell r="B16">
            <v>3164.73</v>
          </cell>
          <cell r="C16">
            <v>13.53</v>
          </cell>
          <cell r="D16">
            <v>102.64</v>
          </cell>
          <cell r="E16">
            <v>1.313</v>
          </cell>
          <cell r="F16">
            <v>0.448</v>
          </cell>
          <cell r="G16">
            <v>-0.9</v>
          </cell>
          <cell r="H16">
            <v>5.749</v>
          </cell>
        </row>
        <row r="17">
          <cell r="A17">
            <v>2.54</v>
          </cell>
          <cell r="B17">
            <v>3178.34</v>
          </cell>
          <cell r="C17">
            <v>13.53</v>
          </cell>
          <cell r="D17">
            <v>102.75</v>
          </cell>
          <cell r="E17">
            <v>1.318</v>
          </cell>
          <cell r="F17">
            <v>0.442</v>
          </cell>
          <cell r="G17">
            <v>-0.909</v>
          </cell>
          <cell r="H17">
            <v>5.728</v>
          </cell>
        </row>
        <row r="18">
          <cell r="A18">
            <v>2.55</v>
          </cell>
          <cell r="B18">
            <v>3191.95</v>
          </cell>
          <cell r="C18">
            <v>13.54</v>
          </cell>
          <cell r="D18">
            <v>102.85</v>
          </cell>
          <cell r="E18">
            <v>1.323</v>
          </cell>
          <cell r="F18">
            <v>0.473</v>
          </cell>
          <cell r="G18">
            <v>-0.918</v>
          </cell>
          <cell r="H18">
            <v>5.706</v>
          </cell>
        </row>
        <row r="19">
          <cell r="A19">
            <v>2.56</v>
          </cell>
          <cell r="B19">
            <v>3205.55</v>
          </cell>
          <cell r="C19">
            <v>13.55</v>
          </cell>
          <cell r="D19">
            <v>102.96</v>
          </cell>
          <cell r="E19">
            <v>1.329</v>
          </cell>
          <cell r="F19">
            <v>0.431</v>
          </cell>
          <cell r="G19">
            <v>-0.926</v>
          </cell>
          <cell r="H19">
            <v>5.685</v>
          </cell>
        </row>
        <row r="20">
          <cell r="A20">
            <v>2.57</v>
          </cell>
          <cell r="B20">
            <v>3219.17</v>
          </cell>
          <cell r="C20">
            <v>13.55</v>
          </cell>
          <cell r="D20">
            <v>103.07</v>
          </cell>
          <cell r="E20">
            <v>1.334</v>
          </cell>
          <cell r="F20">
            <v>0.425</v>
          </cell>
          <cell r="G20">
            <v>-0.935</v>
          </cell>
          <cell r="H20">
            <v>5.664</v>
          </cell>
        </row>
        <row r="21">
          <cell r="A21">
            <v>2.58</v>
          </cell>
          <cell r="B21">
            <v>3232.78</v>
          </cell>
          <cell r="C21">
            <v>13.56</v>
          </cell>
          <cell r="D21">
            <v>103.18</v>
          </cell>
          <cell r="E21">
            <v>1.339</v>
          </cell>
          <cell r="F21">
            <v>0.419</v>
          </cell>
          <cell r="G21">
            <v>-0.943</v>
          </cell>
          <cell r="H21">
            <v>5.643</v>
          </cell>
        </row>
        <row r="22">
          <cell r="A22">
            <v>2.59</v>
          </cell>
          <cell r="B22">
            <v>3246.41</v>
          </cell>
          <cell r="C22">
            <v>13.56</v>
          </cell>
          <cell r="D22">
            <v>103.29</v>
          </cell>
          <cell r="E22">
            <v>1.344</v>
          </cell>
          <cell r="F22">
            <v>0.414</v>
          </cell>
          <cell r="G22">
            <v>-0.952</v>
          </cell>
          <cell r="H22">
            <v>5.623</v>
          </cell>
        </row>
        <row r="23">
          <cell r="A23">
            <v>2.6</v>
          </cell>
          <cell r="B23">
            <v>3260.04</v>
          </cell>
          <cell r="C23">
            <v>13.57</v>
          </cell>
          <cell r="D23">
            <v>103.4</v>
          </cell>
          <cell r="E23">
            <v>1.35</v>
          </cell>
          <cell r="F23">
            <v>0.408</v>
          </cell>
          <cell r="G23">
            <v>-0.96</v>
          </cell>
          <cell r="H23">
            <v>5.602</v>
          </cell>
        </row>
        <row r="24">
          <cell r="A24">
            <v>2.61</v>
          </cell>
          <cell r="B24">
            <v>3273.68</v>
          </cell>
          <cell r="C24">
            <v>13.57</v>
          </cell>
          <cell r="D24">
            <v>103.5</v>
          </cell>
          <cell r="E24">
            <v>1.355</v>
          </cell>
          <cell r="F24">
            <v>0.402</v>
          </cell>
          <cell r="G24">
            <v>-0.969</v>
          </cell>
          <cell r="H24">
            <v>5.582</v>
          </cell>
        </row>
        <row r="25">
          <cell r="A25">
            <v>2.62</v>
          </cell>
          <cell r="B25">
            <v>3287.32</v>
          </cell>
          <cell r="C25">
            <v>13.58</v>
          </cell>
          <cell r="D25">
            <v>103.61</v>
          </cell>
          <cell r="E25">
            <v>1.36</v>
          </cell>
          <cell r="F25">
            <v>0.396</v>
          </cell>
          <cell r="G25">
            <v>-0.978</v>
          </cell>
          <cell r="H25">
            <v>5.562</v>
          </cell>
        </row>
        <row r="26">
          <cell r="A26">
            <v>2.63</v>
          </cell>
          <cell r="B26">
            <v>3300.97</v>
          </cell>
          <cell r="C26">
            <v>13.58</v>
          </cell>
          <cell r="D26">
            <v>103.72</v>
          </cell>
          <cell r="E26">
            <v>1.365</v>
          </cell>
          <cell r="F26">
            <v>0.391</v>
          </cell>
          <cell r="G26">
            <v>-0.986</v>
          </cell>
          <cell r="H26">
            <v>5.541</v>
          </cell>
        </row>
        <row r="27">
          <cell r="A27">
            <v>2.64</v>
          </cell>
          <cell r="B27">
            <v>3314.62</v>
          </cell>
          <cell r="C27">
            <v>13.59</v>
          </cell>
          <cell r="D27">
            <v>103.94</v>
          </cell>
          <cell r="E27">
            <v>1.37</v>
          </cell>
          <cell r="F27">
            <v>0.385</v>
          </cell>
          <cell r="G27">
            <v>-1.011</v>
          </cell>
          <cell r="H27">
            <v>5.522</v>
          </cell>
        </row>
        <row r="28">
          <cell r="A28">
            <v>2.65</v>
          </cell>
          <cell r="B28">
            <v>3328.28</v>
          </cell>
          <cell r="C28">
            <v>13.6</v>
          </cell>
          <cell r="D28">
            <v>104.09</v>
          </cell>
          <cell r="E28">
            <v>1.376</v>
          </cell>
          <cell r="F28">
            <v>0.379</v>
          </cell>
          <cell r="G28">
            <v>-1.026</v>
          </cell>
          <cell r="H28">
            <v>5.502</v>
          </cell>
        </row>
        <row r="29">
          <cell r="A29">
            <v>2.66</v>
          </cell>
          <cell r="B29">
            <v>3341.95</v>
          </cell>
          <cell r="C29">
            <v>13.6</v>
          </cell>
          <cell r="D29">
            <v>104.24</v>
          </cell>
          <cell r="E29">
            <v>1.381</v>
          </cell>
          <cell r="F29">
            <v>0.373</v>
          </cell>
          <cell r="G29">
            <v>-1.042</v>
          </cell>
          <cell r="H29">
            <v>5.482</v>
          </cell>
        </row>
        <row r="30">
          <cell r="A30">
            <v>2.67</v>
          </cell>
          <cell r="B30">
            <v>3355.62</v>
          </cell>
          <cell r="C30">
            <v>13.61</v>
          </cell>
          <cell r="D30">
            <v>104.39</v>
          </cell>
          <cell r="E30">
            <v>1.386</v>
          </cell>
          <cell r="F30">
            <v>0.368</v>
          </cell>
          <cell r="G30">
            <v>-1.057</v>
          </cell>
          <cell r="H30">
            <v>5.463</v>
          </cell>
        </row>
        <row r="31">
          <cell r="A31">
            <v>2.68</v>
          </cell>
          <cell r="B31">
            <v>3369.3</v>
          </cell>
          <cell r="C31">
            <v>13.62</v>
          </cell>
          <cell r="D31">
            <v>104.55</v>
          </cell>
          <cell r="E31">
            <v>1.391</v>
          </cell>
          <cell r="F31">
            <v>0.362</v>
          </cell>
          <cell r="G31">
            <v>-1.072</v>
          </cell>
          <cell r="H31">
            <v>5.444</v>
          </cell>
        </row>
        <row r="32">
          <cell r="A32">
            <v>2.69</v>
          </cell>
          <cell r="B32">
            <v>3382.99</v>
          </cell>
          <cell r="C32">
            <v>13.62</v>
          </cell>
          <cell r="D32">
            <v>104.7</v>
          </cell>
          <cell r="E32">
            <v>1.397</v>
          </cell>
          <cell r="F32">
            <v>0.356</v>
          </cell>
          <cell r="G32">
            <v>-1.087</v>
          </cell>
          <cell r="H32">
            <v>5.425</v>
          </cell>
        </row>
        <row r="33">
          <cell r="A33">
            <v>2.7</v>
          </cell>
          <cell r="B33">
            <v>3396.68</v>
          </cell>
          <cell r="C33">
            <v>13.63</v>
          </cell>
          <cell r="D33">
            <v>104.85</v>
          </cell>
          <cell r="E33">
            <v>1.402</v>
          </cell>
          <cell r="F33">
            <v>0.35</v>
          </cell>
          <cell r="G33">
            <v>-1.102</v>
          </cell>
          <cell r="H33">
            <v>5.406</v>
          </cell>
        </row>
        <row r="34">
          <cell r="A34">
            <v>2.71</v>
          </cell>
          <cell r="B34">
            <v>3410.39</v>
          </cell>
          <cell r="C34">
            <v>13.64</v>
          </cell>
          <cell r="D34">
            <v>105</v>
          </cell>
          <cell r="E34">
            <v>1.407</v>
          </cell>
          <cell r="F34">
            <v>0.344</v>
          </cell>
          <cell r="G34">
            <v>-1.116</v>
          </cell>
          <cell r="H34">
            <v>5.387</v>
          </cell>
        </row>
        <row r="35">
          <cell r="A35">
            <v>2.72</v>
          </cell>
          <cell r="B35">
            <v>3424.09</v>
          </cell>
          <cell r="C35">
            <v>13.64</v>
          </cell>
          <cell r="D35">
            <v>105.14</v>
          </cell>
          <cell r="E35">
            <v>1.412</v>
          </cell>
          <cell r="F35">
            <v>0.338</v>
          </cell>
          <cell r="G35">
            <v>-1.13</v>
          </cell>
          <cell r="H35">
            <v>5.386</v>
          </cell>
        </row>
        <row r="36">
          <cell r="A36">
            <v>2.73</v>
          </cell>
          <cell r="B36">
            <v>3437.8</v>
          </cell>
          <cell r="C36">
            <v>13.65</v>
          </cell>
          <cell r="D36">
            <v>105.28</v>
          </cell>
          <cell r="E36">
            <v>1.418</v>
          </cell>
          <cell r="F36">
            <v>0.332</v>
          </cell>
          <cell r="G36">
            <v>-1.143</v>
          </cell>
          <cell r="H36">
            <v>5.35</v>
          </cell>
        </row>
        <row r="37">
          <cell r="A37">
            <v>2.74</v>
          </cell>
          <cell r="B37">
            <v>3451.52</v>
          </cell>
          <cell r="C37">
            <v>13.65</v>
          </cell>
          <cell r="D37">
            <v>105.43</v>
          </cell>
          <cell r="E37">
            <v>1.423</v>
          </cell>
          <cell r="F37">
            <v>0.327</v>
          </cell>
          <cell r="G37">
            <v>-1.157</v>
          </cell>
          <cell r="H37">
            <v>5.331</v>
          </cell>
        </row>
        <row r="38">
          <cell r="A38">
            <v>2.75</v>
          </cell>
          <cell r="B38">
            <v>3465.25</v>
          </cell>
          <cell r="C38">
            <v>13.66</v>
          </cell>
          <cell r="D38">
            <v>105.57</v>
          </cell>
          <cell r="E38">
            <v>1.428</v>
          </cell>
          <cell r="F38">
            <v>0.321</v>
          </cell>
          <cell r="G38">
            <v>-1.17</v>
          </cell>
          <cell r="H38">
            <v>5.313</v>
          </cell>
        </row>
        <row r="39">
          <cell r="A39">
            <v>2.76</v>
          </cell>
          <cell r="B39">
            <v>3478.98</v>
          </cell>
          <cell r="C39">
            <v>13.67</v>
          </cell>
          <cell r="D39">
            <v>105.71</v>
          </cell>
          <cell r="E39">
            <v>1.433</v>
          </cell>
          <cell r="F39">
            <v>0.315</v>
          </cell>
          <cell r="G39">
            <v>-1.184</v>
          </cell>
          <cell r="H39">
            <v>5.294</v>
          </cell>
        </row>
        <row r="40">
          <cell r="A40">
            <v>2.77</v>
          </cell>
          <cell r="B40">
            <v>3492.72</v>
          </cell>
          <cell r="C40">
            <v>13.67</v>
          </cell>
          <cell r="D40">
            <v>105.85</v>
          </cell>
          <cell r="E40">
            <v>1.439</v>
          </cell>
          <cell r="F40">
            <v>0.309</v>
          </cell>
          <cell r="G40">
            <v>-1.198</v>
          </cell>
          <cell r="H40">
            <v>5.276</v>
          </cell>
        </row>
        <row r="41">
          <cell r="A41">
            <v>2.78</v>
          </cell>
          <cell r="B41">
            <v>3506.46</v>
          </cell>
          <cell r="C41">
            <v>13.68</v>
          </cell>
          <cell r="D41">
            <v>106</v>
          </cell>
          <cell r="E41">
            <v>1.444</v>
          </cell>
          <cell r="F41">
            <v>0.303</v>
          </cell>
          <cell r="G41">
            <v>-1.211</v>
          </cell>
          <cell r="H41">
            <v>5.258</v>
          </cell>
        </row>
        <row r="42">
          <cell r="A42">
            <v>2.79</v>
          </cell>
          <cell r="B42">
            <v>3520.21</v>
          </cell>
          <cell r="C42">
            <v>13.68</v>
          </cell>
          <cell r="D42">
            <v>106.14</v>
          </cell>
          <cell r="E42">
            <v>1.449</v>
          </cell>
          <cell r="F42">
            <v>0.297</v>
          </cell>
          <cell r="G42">
            <v>-1.224</v>
          </cell>
          <cell r="H42">
            <v>5.24</v>
          </cell>
        </row>
        <row r="43">
          <cell r="A43">
            <v>2.8</v>
          </cell>
          <cell r="B43">
            <v>3533.97</v>
          </cell>
          <cell r="C43">
            <v>13.69</v>
          </cell>
          <cell r="D43">
            <v>106.28</v>
          </cell>
          <cell r="E43">
            <v>1.454</v>
          </cell>
          <cell r="F43">
            <v>0.291</v>
          </cell>
          <cell r="G43">
            <v>-1.238</v>
          </cell>
          <cell r="H43">
            <v>5.223</v>
          </cell>
        </row>
        <row r="44">
          <cell r="A44">
            <v>2.81</v>
          </cell>
          <cell r="B44">
            <v>3547.73</v>
          </cell>
          <cell r="C44">
            <v>13.7</v>
          </cell>
          <cell r="D44">
            <v>106.42</v>
          </cell>
          <cell r="E44">
            <v>1.459</v>
          </cell>
          <cell r="F44">
            <v>0.285</v>
          </cell>
          <cell r="G44">
            <v>-1.251</v>
          </cell>
          <cell r="H44">
            <v>5.205</v>
          </cell>
        </row>
        <row r="45">
          <cell r="A45">
            <v>2.82</v>
          </cell>
          <cell r="B45">
            <v>3561.5</v>
          </cell>
          <cell r="C45">
            <v>13.7</v>
          </cell>
          <cell r="D45">
            <v>106.56</v>
          </cell>
          <cell r="E45">
            <v>1.465</v>
          </cell>
          <cell r="F45">
            <v>0.279</v>
          </cell>
          <cell r="G45">
            <v>-1.264</v>
          </cell>
          <cell r="H45">
            <v>5.187</v>
          </cell>
        </row>
        <row r="46">
          <cell r="A46">
            <v>2.83</v>
          </cell>
          <cell r="B46">
            <v>3575.28</v>
          </cell>
          <cell r="C46">
            <v>13.71</v>
          </cell>
          <cell r="D46">
            <v>106.7</v>
          </cell>
          <cell r="E46">
            <v>1.47</v>
          </cell>
          <cell r="F46">
            <v>0.273</v>
          </cell>
          <cell r="G46">
            <v>-1.278</v>
          </cell>
          <cell r="H46">
            <v>5.17</v>
          </cell>
        </row>
        <row r="47">
          <cell r="A47">
            <v>2.84</v>
          </cell>
          <cell r="B47">
            <v>3589.06</v>
          </cell>
          <cell r="C47">
            <v>13.72</v>
          </cell>
          <cell r="D47">
            <v>106.84</v>
          </cell>
          <cell r="E47">
            <v>1.475</v>
          </cell>
          <cell r="F47">
            <v>0.267</v>
          </cell>
          <cell r="G47">
            <v>-1.291</v>
          </cell>
          <cell r="H47">
            <v>5.153</v>
          </cell>
        </row>
        <row r="48">
          <cell r="A48">
            <v>2.85</v>
          </cell>
          <cell r="B48">
            <v>3602.84</v>
          </cell>
          <cell r="C48">
            <v>13.72</v>
          </cell>
          <cell r="D48">
            <v>106.97</v>
          </cell>
          <cell r="E48">
            <v>1.48</v>
          </cell>
          <cell r="F48">
            <v>0.261</v>
          </cell>
          <cell r="G48">
            <v>-1.305</v>
          </cell>
          <cell r="H48">
            <v>5.136</v>
          </cell>
        </row>
        <row r="49">
          <cell r="A49">
            <v>2.86</v>
          </cell>
          <cell r="B49">
            <v>3616.63</v>
          </cell>
          <cell r="C49">
            <v>13.73</v>
          </cell>
          <cell r="D49">
            <v>107.11</v>
          </cell>
          <cell r="E49">
            <v>1.486</v>
          </cell>
          <cell r="F49">
            <v>0.255</v>
          </cell>
          <cell r="G49">
            <v>-1.318</v>
          </cell>
          <cell r="H49">
            <v>5.119</v>
          </cell>
        </row>
        <row r="50">
          <cell r="A50">
            <v>2.87</v>
          </cell>
          <cell r="B50">
            <v>3630.43</v>
          </cell>
          <cell r="C50">
            <v>13.73</v>
          </cell>
          <cell r="D50">
            <v>107.25</v>
          </cell>
          <cell r="E50">
            <v>1.491</v>
          </cell>
          <cell r="F50">
            <v>0.249</v>
          </cell>
          <cell r="G50">
            <v>-1.331</v>
          </cell>
          <cell r="H50">
            <v>5.102</v>
          </cell>
        </row>
        <row r="51">
          <cell r="A51">
            <v>2.88</v>
          </cell>
          <cell r="B51">
            <v>3644.24</v>
          </cell>
          <cell r="C51">
            <v>13.74</v>
          </cell>
          <cell r="D51">
            <v>107.39</v>
          </cell>
          <cell r="E51">
            <v>1.496</v>
          </cell>
          <cell r="F51">
            <v>0.243</v>
          </cell>
          <cell r="G51">
            <v>-1.344</v>
          </cell>
          <cell r="H51">
            <v>5.085</v>
          </cell>
        </row>
        <row r="52">
          <cell r="A52">
            <v>2.89</v>
          </cell>
          <cell r="B52">
            <v>3658.05</v>
          </cell>
          <cell r="C52">
            <v>13.75</v>
          </cell>
          <cell r="D52">
            <v>107.53</v>
          </cell>
          <cell r="E52">
            <v>1.501</v>
          </cell>
          <cell r="F52">
            <v>0.237</v>
          </cell>
          <cell r="G52">
            <v>-1.358</v>
          </cell>
          <cell r="H52">
            <v>5.068</v>
          </cell>
        </row>
        <row r="53">
          <cell r="A53">
            <v>2.9</v>
          </cell>
          <cell r="B53">
            <v>3671.87</v>
          </cell>
          <cell r="C53">
            <v>13.75</v>
          </cell>
          <cell r="D53">
            <v>107.67</v>
          </cell>
          <cell r="E53">
            <v>1.507</v>
          </cell>
          <cell r="F53">
            <v>0.231</v>
          </cell>
          <cell r="G53">
            <v>-1.371</v>
          </cell>
          <cell r="H53">
            <v>5.052</v>
          </cell>
        </row>
        <row r="54">
          <cell r="A54">
            <v>2.91</v>
          </cell>
          <cell r="B54">
            <v>3685.69</v>
          </cell>
          <cell r="C54">
            <v>13.76</v>
          </cell>
          <cell r="D54">
            <v>107.81</v>
          </cell>
          <cell r="E54">
            <v>1.512</v>
          </cell>
          <cell r="F54">
            <v>0.225</v>
          </cell>
          <cell r="G54">
            <v>-1.384</v>
          </cell>
          <cell r="H54">
            <v>5.036</v>
          </cell>
        </row>
        <row r="55">
          <cell r="A55">
            <v>2.92</v>
          </cell>
          <cell r="B55">
            <v>3699.51</v>
          </cell>
          <cell r="C55">
            <v>13.76</v>
          </cell>
          <cell r="D55">
            <v>107.95</v>
          </cell>
          <cell r="E55">
            <v>1.517</v>
          </cell>
          <cell r="F55">
            <v>0.219</v>
          </cell>
          <cell r="G55">
            <v>-1.397</v>
          </cell>
          <cell r="H55">
            <v>5.019</v>
          </cell>
        </row>
        <row r="56">
          <cell r="A56">
            <v>2.93</v>
          </cell>
          <cell r="B56">
            <v>3713.35</v>
          </cell>
          <cell r="C56">
            <v>13.77</v>
          </cell>
          <cell r="D56">
            <v>108.09</v>
          </cell>
          <cell r="E56">
            <v>1.522</v>
          </cell>
          <cell r="F56">
            <v>0.213</v>
          </cell>
          <cell r="G56">
            <v>-1.411</v>
          </cell>
          <cell r="H56">
            <v>5.003</v>
          </cell>
        </row>
        <row r="57">
          <cell r="A57">
            <v>2.94</v>
          </cell>
          <cell r="B57">
            <v>3727.19</v>
          </cell>
          <cell r="C57">
            <v>13.77</v>
          </cell>
          <cell r="D57">
            <v>108.22</v>
          </cell>
          <cell r="E57">
            <v>1.528</v>
          </cell>
          <cell r="F57">
            <v>0.207</v>
          </cell>
          <cell r="G57">
            <v>-1.423</v>
          </cell>
          <cell r="H57">
            <v>4.987</v>
          </cell>
        </row>
        <row r="58">
          <cell r="A58">
            <v>2.95</v>
          </cell>
          <cell r="B58">
            <v>3741.04</v>
          </cell>
          <cell r="C58">
            <v>13.78</v>
          </cell>
          <cell r="D58">
            <v>108.34</v>
          </cell>
          <cell r="E58">
            <v>1.533</v>
          </cell>
          <cell r="F58">
            <v>0.201</v>
          </cell>
          <cell r="G58">
            <v>-1.434</v>
          </cell>
          <cell r="H58">
            <v>4.971</v>
          </cell>
        </row>
        <row r="59">
          <cell r="A59">
            <v>2.96</v>
          </cell>
          <cell r="B59">
            <v>3754.89</v>
          </cell>
          <cell r="C59">
            <v>13.79</v>
          </cell>
          <cell r="D59">
            <v>108.47</v>
          </cell>
          <cell r="E59">
            <v>1.538</v>
          </cell>
          <cell r="F59">
            <v>0.195</v>
          </cell>
          <cell r="G59">
            <v>-1.446</v>
          </cell>
          <cell r="H59">
            <v>4.955</v>
          </cell>
        </row>
        <row r="60">
          <cell r="A60">
            <v>2.97</v>
          </cell>
          <cell r="B60">
            <v>3768.75</v>
          </cell>
          <cell r="C60">
            <v>13.79</v>
          </cell>
          <cell r="D60">
            <v>108.6</v>
          </cell>
          <cell r="E60">
            <v>1.543</v>
          </cell>
          <cell r="F60">
            <v>0.189</v>
          </cell>
          <cell r="G60">
            <v>-1.458</v>
          </cell>
          <cell r="H60">
            <v>4.939</v>
          </cell>
        </row>
        <row r="61">
          <cell r="A61">
            <v>2.98</v>
          </cell>
          <cell r="B61">
            <v>3782.61</v>
          </cell>
          <cell r="C61">
            <v>13.8</v>
          </cell>
          <cell r="D61">
            <v>108.73</v>
          </cell>
          <cell r="E61">
            <v>1.549</v>
          </cell>
          <cell r="F61">
            <v>0.183</v>
          </cell>
          <cell r="G61">
            <v>-1.469</v>
          </cell>
          <cell r="H61">
            <v>4.923</v>
          </cell>
        </row>
        <row r="62">
          <cell r="A62">
            <v>2.99</v>
          </cell>
          <cell r="B62">
            <v>3796.48</v>
          </cell>
          <cell r="C62">
            <v>13.8</v>
          </cell>
          <cell r="D62">
            <v>108.86</v>
          </cell>
          <cell r="E62">
            <v>1.554</v>
          </cell>
          <cell r="F62">
            <v>0.177</v>
          </cell>
          <cell r="G62">
            <v>-1.48</v>
          </cell>
          <cell r="H62">
            <v>4.908</v>
          </cell>
        </row>
        <row r="63">
          <cell r="A63">
            <v>3</v>
          </cell>
          <cell r="B63">
            <v>3796.48</v>
          </cell>
          <cell r="C63">
            <v>13.81</v>
          </cell>
          <cell r="D63">
            <v>108.98</v>
          </cell>
          <cell r="E63">
            <v>1.559</v>
          </cell>
          <cell r="F63">
            <v>0.171</v>
          </cell>
          <cell r="G63">
            <v>-1.492</v>
          </cell>
          <cell r="H63">
            <v>4.892</v>
          </cell>
        </row>
        <row r="64">
          <cell r="A64">
            <v>3.01</v>
          </cell>
          <cell r="B64">
            <v>3824.23</v>
          </cell>
          <cell r="C64">
            <v>13.81</v>
          </cell>
          <cell r="D64">
            <v>109.1</v>
          </cell>
          <cell r="E64">
            <v>1.564</v>
          </cell>
          <cell r="F64">
            <v>0.165</v>
          </cell>
          <cell r="G64">
            <v>-1.503</v>
          </cell>
          <cell r="H64">
            <v>4.877</v>
          </cell>
        </row>
        <row r="65">
          <cell r="A65">
            <v>3.02</v>
          </cell>
          <cell r="B65">
            <v>3838.12</v>
          </cell>
          <cell r="C65">
            <v>13.82</v>
          </cell>
          <cell r="D65">
            <v>109.23</v>
          </cell>
          <cell r="E65">
            <v>1.57</v>
          </cell>
          <cell r="F65">
            <v>0.159</v>
          </cell>
          <cell r="G65">
            <v>-1.514</v>
          </cell>
          <cell r="H65">
            <v>4.862</v>
          </cell>
        </row>
        <row r="66">
          <cell r="A66">
            <v>3.03</v>
          </cell>
          <cell r="B66">
            <v>3852</v>
          </cell>
          <cell r="C66">
            <v>13.82</v>
          </cell>
          <cell r="D66">
            <v>109.35</v>
          </cell>
          <cell r="E66">
            <v>1.575</v>
          </cell>
          <cell r="F66">
            <v>0.152</v>
          </cell>
          <cell r="G66">
            <v>-1.525</v>
          </cell>
          <cell r="H66">
            <v>4.847</v>
          </cell>
        </row>
        <row r="67">
          <cell r="A67">
            <v>3.04</v>
          </cell>
          <cell r="B67">
            <v>3865.9</v>
          </cell>
          <cell r="C67">
            <v>13.83</v>
          </cell>
          <cell r="D67">
            <v>109.48</v>
          </cell>
          <cell r="E67">
            <v>1.58</v>
          </cell>
          <cell r="F67">
            <v>0.146</v>
          </cell>
          <cell r="G67">
            <v>-1.536</v>
          </cell>
          <cell r="H67">
            <v>4.832</v>
          </cell>
        </row>
        <row r="68">
          <cell r="A68">
            <v>3.05</v>
          </cell>
          <cell r="B68">
            <v>3879.8</v>
          </cell>
          <cell r="C68">
            <v>13.83</v>
          </cell>
          <cell r="D68">
            <v>109.6</v>
          </cell>
          <cell r="E68">
            <v>1.585</v>
          </cell>
          <cell r="F68">
            <v>0.14</v>
          </cell>
          <cell r="G68">
            <v>-1.547</v>
          </cell>
          <cell r="H68">
            <v>4.817</v>
          </cell>
        </row>
        <row r="69">
          <cell r="A69">
            <v>3.06</v>
          </cell>
          <cell r="B69">
            <v>3893.71</v>
          </cell>
          <cell r="C69">
            <v>13.84</v>
          </cell>
          <cell r="D69">
            <v>109.73</v>
          </cell>
          <cell r="E69">
            <v>1.591</v>
          </cell>
          <cell r="F69">
            <v>0.134</v>
          </cell>
          <cell r="G69">
            <v>-1.558</v>
          </cell>
          <cell r="H69">
            <v>4.802</v>
          </cell>
        </row>
        <row r="70">
          <cell r="A70">
            <v>3.07</v>
          </cell>
          <cell r="B70">
            <v>3907.62</v>
          </cell>
          <cell r="C70">
            <v>13.85</v>
          </cell>
          <cell r="D70">
            <v>109.85</v>
          </cell>
          <cell r="E70">
            <v>1.596</v>
          </cell>
          <cell r="F70">
            <v>0.128</v>
          </cell>
          <cell r="G70">
            <v>-1.569</v>
          </cell>
          <cell r="H70">
            <v>4.787</v>
          </cell>
        </row>
        <row r="71">
          <cell r="A71">
            <v>3.08</v>
          </cell>
          <cell r="B71">
            <v>3921.54</v>
          </cell>
          <cell r="C71">
            <v>13.85</v>
          </cell>
          <cell r="D71">
            <v>110.05</v>
          </cell>
          <cell r="E71">
            <v>1.601</v>
          </cell>
          <cell r="F71">
            <v>0.122</v>
          </cell>
          <cell r="G71">
            <v>-1.591</v>
          </cell>
          <cell r="H71">
            <v>4.773</v>
          </cell>
        </row>
        <row r="72">
          <cell r="A72">
            <v>3.09</v>
          </cell>
          <cell r="B72">
            <v>3935.47</v>
          </cell>
          <cell r="C72">
            <v>13.86</v>
          </cell>
          <cell r="D72">
            <v>110.21</v>
          </cell>
          <cell r="E72">
            <v>1.606</v>
          </cell>
          <cell r="F72">
            <v>0.116</v>
          </cell>
          <cell r="G72">
            <v>-1.607</v>
          </cell>
          <cell r="H72">
            <v>4.758</v>
          </cell>
        </row>
        <row r="73">
          <cell r="A73">
            <v>3.1</v>
          </cell>
          <cell r="B73">
            <v>3949.39</v>
          </cell>
          <cell r="C73">
            <v>13.87</v>
          </cell>
          <cell r="D73">
            <v>110.37</v>
          </cell>
          <cell r="E73">
            <v>1.612</v>
          </cell>
          <cell r="F73">
            <v>0.11</v>
          </cell>
          <cell r="G73">
            <v>-1.622</v>
          </cell>
          <cell r="H73">
            <v>4.744</v>
          </cell>
        </row>
        <row r="74">
          <cell r="A74">
            <v>3.11</v>
          </cell>
          <cell r="B74">
            <v>3963.34</v>
          </cell>
          <cell r="C74">
            <v>13.87</v>
          </cell>
          <cell r="D74">
            <v>110.53</v>
          </cell>
          <cell r="E74">
            <v>1.617</v>
          </cell>
          <cell r="F74">
            <v>0.104</v>
          </cell>
          <cell r="G74">
            <v>-1.638</v>
          </cell>
          <cell r="H74">
            <v>4.729</v>
          </cell>
        </row>
        <row r="75">
          <cell r="A75">
            <v>3.12</v>
          </cell>
          <cell r="B75">
            <v>3977.28</v>
          </cell>
          <cell r="C75">
            <v>13.88</v>
          </cell>
          <cell r="D75">
            <v>110.69</v>
          </cell>
          <cell r="E75">
            <v>1.622</v>
          </cell>
          <cell r="F75">
            <v>0.098</v>
          </cell>
          <cell r="G75">
            <v>-1.653</v>
          </cell>
          <cell r="H75">
            <v>4.715</v>
          </cell>
        </row>
        <row r="76">
          <cell r="A76">
            <v>3.13</v>
          </cell>
          <cell r="B76">
            <v>3991.23</v>
          </cell>
          <cell r="C76">
            <v>13.89</v>
          </cell>
          <cell r="D76">
            <v>110.84</v>
          </cell>
          <cell r="E76">
            <v>1.627</v>
          </cell>
          <cell r="F76">
            <v>0.92</v>
          </cell>
          <cell r="G76">
            <v>-1.668</v>
          </cell>
          <cell r="H76">
            <v>4.701</v>
          </cell>
        </row>
        <row r="77">
          <cell r="A77">
            <v>3.14</v>
          </cell>
          <cell r="B77">
            <v>4005.2</v>
          </cell>
          <cell r="C77">
            <v>13.89</v>
          </cell>
          <cell r="D77">
            <v>110.99</v>
          </cell>
          <cell r="E77">
            <v>1.633</v>
          </cell>
          <cell r="F77">
            <v>0.085</v>
          </cell>
          <cell r="G77">
            <v>-1.683</v>
          </cell>
          <cell r="H77">
            <v>4.687</v>
          </cell>
        </row>
        <row r="78">
          <cell r="A78">
            <v>3.15</v>
          </cell>
          <cell r="B78">
            <v>4019.16</v>
          </cell>
          <cell r="C78">
            <v>13.9</v>
          </cell>
          <cell r="D78">
            <v>111.15</v>
          </cell>
          <cell r="E78">
            <v>1.638</v>
          </cell>
          <cell r="F78">
            <v>0.079</v>
          </cell>
          <cell r="G78">
            <v>-1.698</v>
          </cell>
          <cell r="H78">
            <v>4.673</v>
          </cell>
        </row>
        <row r="79">
          <cell r="A79">
            <v>3.16</v>
          </cell>
          <cell r="B79">
            <v>4033.13</v>
          </cell>
          <cell r="C79">
            <v>13.9</v>
          </cell>
          <cell r="D79">
            <v>111.3</v>
          </cell>
          <cell r="E79">
            <v>1.643</v>
          </cell>
          <cell r="F79">
            <v>0.073</v>
          </cell>
          <cell r="G79">
            <v>-1.712</v>
          </cell>
          <cell r="H79">
            <v>4.658</v>
          </cell>
        </row>
        <row r="80">
          <cell r="A80">
            <v>3.17</v>
          </cell>
          <cell r="B80">
            <v>4047.1</v>
          </cell>
          <cell r="C80">
            <v>13.91</v>
          </cell>
          <cell r="D80">
            <v>111.45</v>
          </cell>
          <cell r="E80">
            <v>1.648</v>
          </cell>
          <cell r="F80">
            <v>0.067</v>
          </cell>
          <cell r="G80">
            <v>-1.726</v>
          </cell>
          <cell r="H80">
            <v>4.644</v>
          </cell>
        </row>
        <row r="81">
          <cell r="A81">
            <v>3.18</v>
          </cell>
          <cell r="B81">
            <v>4061.09</v>
          </cell>
          <cell r="C81">
            <v>13.92</v>
          </cell>
          <cell r="D81">
            <v>111.6</v>
          </cell>
          <cell r="E81">
            <v>1.654</v>
          </cell>
          <cell r="F81">
            <v>0.061</v>
          </cell>
          <cell r="G81">
            <v>-1.741</v>
          </cell>
          <cell r="H81">
            <v>4.631</v>
          </cell>
        </row>
        <row r="82">
          <cell r="A82">
            <v>3.19</v>
          </cell>
          <cell r="B82">
            <v>4075.07</v>
          </cell>
          <cell r="C82">
            <v>13.92</v>
          </cell>
          <cell r="D82">
            <v>111.75</v>
          </cell>
          <cell r="E82">
            <v>1.659</v>
          </cell>
          <cell r="F82">
            <v>0.055</v>
          </cell>
          <cell r="G82">
            <v>-1.755</v>
          </cell>
          <cell r="H82">
            <v>4.617</v>
          </cell>
        </row>
        <row r="83">
          <cell r="A83">
            <v>3.2</v>
          </cell>
          <cell r="B83">
            <v>4089.07</v>
          </cell>
          <cell r="C83">
            <v>13.93</v>
          </cell>
          <cell r="D83">
            <v>111.89</v>
          </cell>
          <cell r="E83">
            <v>1.664</v>
          </cell>
          <cell r="F83">
            <v>0.048</v>
          </cell>
          <cell r="G83">
            <v>-1.763</v>
          </cell>
          <cell r="H83">
            <v>4.605</v>
          </cell>
        </row>
        <row r="84">
          <cell r="A84">
            <v>3.21</v>
          </cell>
          <cell r="B84">
            <v>4103.07</v>
          </cell>
          <cell r="C84">
            <v>13.93</v>
          </cell>
          <cell r="D84">
            <v>112.04</v>
          </cell>
          <cell r="E84">
            <v>1.669</v>
          </cell>
          <cell r="F84">
            <v>0.42</v>
          </cell>
          <cell r="G84">
            <v>-1.781</v>
          </cell>
          <cell r="H84">
            <v>4.589</v>
          </cell>
        </row>
        <row r="85">
          <cell r="A85">
            <v>3.22</v>
          </cell>
          <cell r="B85">
            <v>4117.08</v>
          </cell>
          <cell r="C85">
            <v>13.94</v>
          </cell>
          <cell r="D85">
            <v>112.18</v>
          </cell>
          <cell r="E85">
            <v>1.675</v>
          </cell>
          <cell r="F85">
            <v>0.036</v>
          </cell>
          <cell r="G85">
            <v>-1.794</v>
          </cell>
          <cell r="H85">
            <v>4.567</v>
          </cell>
        </row>
        <row r="86">
          <cell r="A86">
            <v>3.23</v>
          </cell>
          <cell r="B86">
            <v>4131.09</v>
          </cell>
          <cell r="C86">
            <v>13.95</v>
          </cell>
          <cell r="D86">
            <v>112.32</v>
          </cell>
          <cell r="E86">
            <v>1.68</v>
          </cell>
          <cell r="F86">
            <v>0.03</v>
          </cell>
          <cell r="G86">
            <v>-1.807</v>
          </cell>
          <cell r="H86">
            <v>4.562</v>
          </cell>
        </row>
        <row r="87">
          <cell r="A87">
            <v>3.24</v>
          </cell>
          <cell r="B87">
            <v>4145.11</v>
          </cell>
          <cell r="C87">
            <v>13.95</v>
          </cell>
          <cell r="D87">
            <v>112.46</v>
          </cell>
          <cell r="E87">
            <v>1.685</v>
          </cell>
          <cell r="F87">
            <v>0.023</v>
          </cell>
          <cell r="G87">
            <v>-1.82</v>
          </cell>
          <cell r="H87">
            <v>4.549</v>
          </cell>
        </row>
        <row r="88">
          <cell r="A88">
            <v>3.25</v>
          </cell>
          <cell r="B88">
            <v>4159.13</v>
          </cell>
          <cell r="C88">
            <v>13.96</v>
          </cell>
          <cell r="D88">
            <v>112.6</v>
          </cell>
          <cell r="E88">
            <v>1.69</v>
          </cell>
          <cell r="F88">
            <v>0.017</v>
          </cell>
          <cell r="G88">
            <v>-1.833</v>
          </cell>
          <cell r="H88">
            <v>4.536</v>
          </cell>
        </row>
        <row r="89">
          <cell r="A89">
            <v>3.26</v>
          </cell>
          <cell r="B89">
            <v>4173.16</v>
          </cell>
          <cell r="C89">
            <v>13.96</v>
          </cell>
          <cell r="D89">
            <v>112.74</v>
          </cell>
          <cell r="E89">
            <v>1.696</v>
          </cell>
          <cell r="F89">
            <v>0.011</v>
          </cell>
          <cell r="G89">
            <v>-1.846</v>
          </cell>
          <cell r="H89">
            <v>4.522</v>
          </cell>
        </row>
        <row r="90">
          <cell r="A90">
            <v>3.27</v>
          </cell>
          <cell r="B90">
            <v>4187.2</v>
          </cell>
          <cell r="C90">
            <v>13.97</v>
          </cell>
          <cell r="D90">
            <v>112.88</v>
          </cell>
          <cell r="E90">
            <v>1.701</v>
          </cell>
          <cell r="F90">
            <v>0.005</v>
          </cell>
          <cell r="G90">
            <v>-1.859</v>
          </cell>
          <cell r="H90">
            <v>4.509</v>
          </cell>
        </row>
        <row r="91">
          <cell r="A91">
            <v>3.28</v>
          </cell>
          <cell r="B91">
            <v>4201.24</v>
          </cell>
          <cell r="C91">
            <v>13.97</v>
          </cell>
          <cell r="D91">
            <v>113.02</v>
          </cell>
          <cell r="E91">
            <v>1.706</v>
          </cell>
          <cell r="F91">
            <v>-0.002</v>
          </cell>
          <cell r="G91">
            <v>-1.872</v>
          </cell>
          <cell r="H91">
            <v>4.496</v>
          </cell>
        </row>
        <row r="92">
          <cell r="A92">
            <v>3.29</v>
          </cell>
          <cell r="B92">
            <v>4215.29</v>
          </cell>
          <cell r="C92">
            <v>13.98</v>
          </cell>
          <cell r="D92">
            <v>113.16</v>
          </cell>
          <cell r="E92">
            <v>1.712</v>
          </cell>
          <cell r="F92">
            <v>-0.008</v>
          </cell>
          <cell r="G92">
            <v>-1.885</v>
          </cell>
          <cell r="H92">
            <v>4.483</v>
          </cell>
        </row>
        <row r="93">
          <cell r="A93">
            <v>3.3</v>
          </cell>
          <cell r="B93">
            <v>4229.34</v>
          </cell>
          <cell r="C93">
            <v>13.99</v>
          </cell>
          <cell r="D93">
            <v>113.3</v>
          </cell>
          <cell r="E93">
            <v>1.717</v>
          </cell>
          <cell r="F93">
            <v>-0.014</v>
          </cell>
          <cell r="G93">
            <v>-1.898</v>
          </cell>
          <cell r="H93">
            <v>4.471</v>
          </cell>
        </row>
        <row r="94">
          <cell r="A94">
            <v>3.31</v>
          </cell>
          <cell r="B94">
            <v>4243.39</v>
          </cell>
          <cell r="C94">
            <v>13.99</v>
          </cell>
          <cell r="D94">
            <v>113.44</v>
          </cell>
          <cell r="E94">
            <v>1.722</v>
          </cell>
          <cell r="F94">
            <v>-0.02</v>
          </cell>
          <cell r="G94">
            <v>-1.911</v>
          </cell>
          <cell r="H94">
            <v>4.458</v>
          </cell>
        </row>
        <row r="95">
          <cell r="A95">
            <v>3.32</v>
          </cell>
          <cell r="B95">
            <v>4257.46</v>
          </cell>
          <cell r="C95">
            <v>14</v>
          </cell>
          <cell r="D95">
            <v>113.58</v>
          </cell>
          <cell r="E95">
            <v>1.727</v>
          </cell>
          <cell r="F95">
            <v>-0.027</v>
          </cell>
          <cell r="G95">
            <v>-1.924</v>
          </cell>
          <cell r="H95">
            <v>4.445</v>
          </cell>
        </row>
        <row r="96">
          <cell r="A96">
            <v>3.33</v>
          </cell>
          <cell r="B96">
            <v>4271.53</v>
          </cell>
          <cell r="C96">
            <v>14</v>
          </cell>
          <cell r="D96">
            <v>113.72</v>
          </cell>
          <cell r="E96">
            <v>1.733</v>
          </cell>
          <cell r="F96">
            <v>-0.033</v>
          </cell>
          <cell r="G96">
            <v>-1.936</v>
          </cell>
          <cell r="H96">
            <v>4.433</v>
          </cell>
        </row>
        <row r="97">
          <cell r="A97">
            <v>3.34</v>
          </cell>
          <cell r="B97">
            <v>4285.61</v>
          </cell>
          <cell r="C97">
            <v>14.01</v>
          </cell>
          <cell r="D97">
            <v>113.86</v>
          </cell>
          <cell r="E97">
            <v>1.738</v>
          </cell>
          <cell r="F97">
            <v>-0.039</v>
          </cell>
          <cell r="G97">
            <v>-1.949</v>
          </cell>
          <cell r="H97">
            <v>4.42</v>
          </cell>
        </row>
        <row r="98">
          <cell r="A98">
            <v>3.35</v>
          </cell>
          <cell r="B98">
            <v>4299.7</v>
          </cell>
          <cell r="C98">
            <v>14.01</v>
          </cell>
          <cell r="D98">
            <v>114.01</v>
          </cell>
          <cell r="E98">
            <v>1.743</v>
          </cell>
          <cell r="F98">
            <v>-0.045</v>
          </cell>
          <cell r="G98">
            <v>-1.962</v>
          </cell>
          <cell r="H98">
            <v>4.408</v>
          </cell>
        </row>
        <row r="99">
          <cell r="A99">
            <v>3.36</v>
          </cell>
          <cell r="B99">
            <v>4313.79</v>
          </cell>
          <cell r="C99">
            <v>14.02</v>
          </cell>
          <cell r="D99">
            <v>114.15</v>
          </cell>
          <cell r="E99">
            <v>1.748</v>
          </cell>
          <cell r="F99">
            <v>-0.052</v>
          </cell>
          <cell r="G99">
            <v>-1.975</v>
          </cell>
          <cell r="H99">
            <v>4.396</v>
          </cell>
        </row>
        <row r="100">
          <cell r="A100">
            <v>3.37</v>
          </cell>
          <cell r="B100">
            <v>4327.87</v>
          </cell>
          <cell r="C100">
            <v>14.03</v>
          </cell>
          <cell r="D100">
            <v>114.29</v>
          </cell>
          <cell r="E100">
            <v>1.754</v>
          </cell>
          <cell r="F100">
            <v>-0.058</v>
          </cell>
          <cell r="G100">
            <v>-1.988</v>
          </cell>
          <cell r="H100">
            <v>4.383</v>
          </cell>
        </row>
        <row r="101">
          <cell r="A101">
            <v>3.38</v>
          </cell>
          <cell r="B101">
            <v>4341.97</v>
          </cell>
          <cell r="C101">
            <v>14.03</v>
          </cell>
          <cell r="D101">
            <v>114.43</v>
          </cell>
          <cell r="E101">
            <v>1.759</v>
          </cell>
          <cell r="F101">
            <v>-0.064</v>
          </cell>
          <cell r="G101">
            <v>-2.001</v>
          </cell>
          <cell r="H101">
            <v>4.371</v>
          </cell>
        </row>
        <row r="102">
          <cell r="A102">
            <v>3.39</v>
          </cell>
          <cell r="B102">
            <v>4356.08</v>
          </cell>
          <cell r="C102">
            <v>14.04</v>
          </cell>
          <cell r="D102">
            <v>114.57</v>
          </cell>
          <cell r="E102">
            <v>1.764</v>
          </cell>
          <cell r="F102">
            <v>-0.071</v>
          </cell>
          <cell r="G102">
            <v>-2.013</v>
          </cell>
          <cell r="H102">
            <v>4.359</v>
          </cell>
        </row>
        <row r="103">
          <cell r="A103">
            <v>3.4</v>
          </cell>
          <cell r="B103">
            <v>4370.18</v>
          </cell>
          <cell r="C103">
            <v>14.04</v>
          </cell>
          <cell r="D103">
            <v>114.71</v>
          </cell>
          <cell r="E103">
            <v>1.769</v>
          </cell>
          <cell r="F103">
            <v>-0.077</v>
          </cell>
          <cell r="G103">
            <v>-2.026</v>
          </cell>
          <cell r="H103">
            <v>4.374</v>
          </cell>
        </row>
        <row r="104">
          <cell r="A104">
            <v>3.41</v>
          </cell>
          <cell r="B104">
            <v>4384.3</v>
          </cell>
          <cell r="C104">
            <v>14.05</v>
          </cell>
          <cell r="D104">
            <v>114.85</v>
          </cell>
          <cell r="E104">
            <v>1.775</v>
          </cell>
          <cell r="F104">
            <v>-0.083</v>
          </cell>
          <cell r="G104">
            <v>-2.039</v>
          </cell>
          <cell r="H104">
            <v>4.335</v>
          </cell>
        </row>
        <row r="105">
          <cell r="A105">
            <v>3.42</v>
          </cell>
          <cell r="B105">
            <v>4398.42</v>
          </cell>
          <cell r="C105">
            <v>14.05</v>
          </cell>
          <cell r="D105">
            <v>114.98</v>
          </cell>
          <cell r="E105">
            <v>1.78</v>
          </cell>
          <cell r="F105">
            <v>-0.089</v>
          </cell>
          <cell r="G105">
            <v>-2.051</v>
          </cell>
          <cell r="H105">
            <v>4.324</v>
          </cell>
        </row>
        <row r="106">
          <cell r="A106">
            <v>3.43</v>
          </cell>
          <cell r="B106">
            <v>4412.56</v>
          </cell>
          <cell r="C106">
            <v>14.06</v>
          </cell>
          <cell r="D106">
            <v>115.11</v>
          </cell>
          <cell r="E106">
            <v>1.785</v>
          </cell>
          <cell r="F106">
            <v>-0.096</v>
          </cell>
          <cell r="G106">
            <v>-2.062</v>
          </cell>
          <cell r="H106">
            <v>4.312</v>
          </cell>
        </row>
        <row r="107">
          <cell r="A107">
            <v>3.44</v>
          </cell>
          <cell r="B107">
            <v>4426.7</v>
          </cell>
          <cell r="C107">
            <v>14.07</v>
          </cell>
          <cell r="D107">
            <v>115.24</v>
          </cell>
          <cell r="E107">
            <v>1.79</v>
          </cell>
          <cell r="F107">
            <v>-0.102</v>
          </cell>
          <cell r="G107">
            <v>-2.073</v>
          </cell>
          <cell r="H107">
            <v>4.3</v>
          </cell>
        </row>
        <row r="108">
          <cell r="A108">
            <v>3.45</v>
          </cell>
          <cell r="B108">
            <v>4440.83</v>
          </cell>
          <cell r="C108">
            <v>14.07</v>
          </cell>
          <cell r="D108">
            <v>115.44</v>
          </cell>
          <cell r="E108">
            <v>1.796</v>
          </cell>
          <cell r="F108">
            <v>-0.108</v>
          </cell>
          <cell r="G108">
            <v>-2.093</v>
          </cell>
          <cell r="H108">
            <v>4.288</v>
          </cell>
        </row>
        <row r="109">
          <cell r="A109">
            <v>3.46</v>
          </cell>
          <cell r="B109">
            <v>4454.98</v>
          </cell>
          <cell r="C109">
            <v>14.08</v>
          </cell>
          <cell r="D109">
            <v>115.6</v>
          </cell>
          <cell r="E109">
            <v>1.801</v>
          </cell>
          <cell r="F109">
            <v>-0.115</v>
          </cell>
          <cell r="G109">
            <v>-2.108</v>
          </cell>
          <cell r="H109">
            <v>4.276</v>
          </cell>
        </row>
        <row r="110">
          <cell r="A110">
            <v>3.47</v>
          </cell>
          <cell r="B110">
            <v>4469.13</v>
          </cell>
          <cell r="C110">
            <v>14.09</v>
          </cell>
          <cell r="D110">
            <v>115.76</v>
          </cell>
          <cell r="E110">
            <v>1.806</v>
          </cell>
          <cell r="F110">
            <v>-0.121</v>
          </cell>
          <cell r="G110">
            <v>-2.124</v>
          </cell>
          <cell r="H110">
            <v>4.265</v>
          </cell>
        </row>
        <row r="111">
          <cell r="A111">
            <v>3.48</v>
          </cell>
          <cell r="B111">
            <v>4483.29</v>
          </cell>
          <cell r="C111">
            <v>14.09</v>
          </cell>
          <cell r="D111">
            <v>115.92</v>
          </cell>
          <cell r="E111">
            <v>1.812</v>
          </cell>
          <cell r="F111">
            <v>-0.127</v>
          </cell>
          <cell r="G111">
            <v>-2.139</v>
          </cell>
          <cell r="H111">
            <v>4.253</v>
          </cell>
        </row>
        <row r="112">
          <cell r="A112">
            <v>3.49</v>
          </cell>
          <cell r="B112">
            <v>4497.46</v>
          </cell>
          <cell r="C112">
            <v>14.1</v>
          </cell>
          <cell r="D112">
            <v>116.08</v>
          </cell>
          <cell r="E112">
            <v>1.817</v>
          </cell>
          <cell r="F112">
            <v>-0.134</v>
          </cell>
          <cell r="G112">
            <v>-2.155</v>
          </cell>
          <cell r="H112">
            <v>4.241</v>
          </cell>
        </row>
        <row r="113">
          <cell r="A113">
            <v>3.5</v>
          </cell>
          <cell r="B113">
            <v>4511.62</v>
          </cell>
          <cell r="C113">
            <v>14.1</v>
          </cell>
          <cell r="D113">
            <v>116.24</v>
          </cell>
          <cell r="E113">
            <v>1.822</v>
          </cell>
          <cell r="F113">
            <v>-0.14</v>
          </cell>
          <cell r="G113">
            <v>-2.17</v>
          </cell>
          <cell r="H113">
            <v>4.23</v>
          </cell>
        </row>
        <row r="114">
          <cell r="A114">
            <v>3.51</v>
          </cell>
          <cell r="B114">
            <v>4525.8</v>
          </cell>
          <cell r="C114">
            <v>14.11</v>
          </cell>
          <cell r="D114">
            <v>116.4</v>
          </cell>
          <cell r="E114">
            <v>1.827</v>
          </cell>
          <cell r="F114">
            <v>-0.147</v>
          </cell>
          <cell r="G114">
            <v>-2.186</v>
          </cell>
          <cell r="H114">
            <v>4.219</v>
          </cell>
        </row>
        <row r="115">
          <cell r="A115">
            <v>3.52</v>
          </cell>
          <cell r="B115">
            <v>4539.99</v>
          </cell>
          <cell r="C115">
            <v>14.12</v>
          </cell>
          <cell r="D115">
            <v>116.56</v>
          </cell>
          <cell r="E115">
            <v>1.833</v>
          </cell>
          <cell r="F115">
            <v>-0.153</v>
          </cell>
          <cell r="G115">
            <v>-2.201</v>
          </cell>
          <cell r="H115">
            <v>4.207</v>
          </cell>
        </row>
        <row r="116">
          <cell r="A116">
            <v>3.53</v>
          </cell>
          <cell r="B116">
            <v>4554.18</v>
          </cell>
          <cell r="C116">
            <v>14.12</v>
          </cell>
          <cell r="D116">
            <v>116.72</v>
          </cell>
          <cell r="E116">
            <v>1.838</v>
          </cell>
          <cell r="F116">
            <v>-0.159</v>
          </cell>
          <cell r="G116">
            <v>-2.217</v>
          </cell>
          <cell r="H116">
            <v>4.196</v>
          </cell>
        </row>
        <row r="117">
          <cell r="A117">
            <v>3.54</v>
          </cell>
          <cell r="B117">
            <v>4568.38</v>
          </cell>
          <cell r="C117">
            <v>14.13</v>
          </cell>
          <cell r="D117">
            <v>116.88</v>
          </cell>
          <cell r="E117">
            <v>1.843</v>
          </cell>
          <cell r="F117">
            <v>-0.166</v>
          </cell>
          <cell r="G117">
            <v>-2.232</v>
          </cell>
          <cell r="H117">
            <v>4.185</v>
          </cell>
        </row>
        <row r="118">
          <cell r="A118">
            <v>3.55</v>
          </cell>
          <cell r="B118">
            <v>4582.57</v>
          </cell>
          <cell r="C118">
            <v>14.14</v>
          </cell>
          <cell r="D118">
            <v>117.04</v>
          </cell>
          <cell r="E118">
            <v>1.848</v>
          </cell>
          <cell r="F118">
            <v>-0.172</v>
          </cell>
          <cell r="G118">
            <v>-2.248</v>
          </cell>
          <cell r="H118">
            <v>4.174</v>
          </cell>
        </row>
        <row r="119">
          <cell r="A119">
            <v>3.56</v>
          </cell>
          <cell r="B119">
            <v>4596.78</v>
          </cell>
          <cell r="C119">
            <v>14.14</v>
          </cell>
          <cell r="D119">
            <v>117.19</v>
          </cell>
          <cell r="E119">
            <v>1.854</v>
          </cell>
          <cell r="F119">
            <v>-0.179</v>
          </cell>
          <cell r="G119">
            <v>-2.262</v>
          </cell>
          <cell r="H119">
            <v>4.163</v>
          </cell>
        </row>
        <row r="120">
          <cell r="A120">
            <v>3.57</v>
          </cell>
          <cell r="B120">
            <v>4611</v>
          </cell>
          <cell r="C120">
            <v>14.15</v>
          </cell>
          <cell r="D120">
            <v>117.34</v>
          </cell>
          <cell r="E120">
            <v>1.859</v>
          </cell>
          <cell r="F120">
            <v>-0.185</v>
          </cell>
          <cell r="G120">
            <v>-2.276</v>
          </cell>
          <cell r="H120">
            <v>4.152</v>
          </cell>
        </row>
        <row r="121">
          <cell r="A121">
            <v>3.58</v>
          </cell>
          <cell r="B121">
            <v>4625.23</v>
          </cell>
          <cell r="C121">
            <v>14.15</v>
          </cell>
          <cell r="D121">
            <v>117.49</v>
          </cell>
          <cell r="E121">
            <v>1.864</v>
          </cell>
          <cell r="F121">
            <v>-0.192</v>
          </cell>
          <cell r="G121">
            <v>-2.289</v>
          </cell>
          <cell r="H121">
            <v>4.141</v>
          </cell>
        </row>
        <row r="122">
          <cell r="A122">
            <v>3.59</v>
          </cell>
          <cell r="B122">
            <v>4639.45</v>
          </cell>
          <cell r="C122">
            <v>14.16</v>
          </cell>
          <cell r="D122">
            <v>117.64</v>
          </cell>
          <cell r="E122">
            <v>1.87</v>
          </cell>
          <cell r="F122">
            <v>-0.198</v>
          </cell>
          <cell r="G122">
            <v>-2.303</v>
          </cell>
          <cell r="H122">
            <v>4.13</v>
          </cell>
        </row>
        <row r="123">
          <cell r="A123">
            <v>3.6</v>
          </cell>
          <cell r="B123">
            <v>4653.69</v>
          </cell>
          <cell r="C123">
            <v>14.16</v>
          </cell>
          <cell r="D123">
            <v>117.78</v>
          </cell>
          <cell r="E123">
            <v>1.875</v>
          </cell>
          <cell r="F123">
            <v>-0.204</v>
          </cell>
          <cell r="G123">
            <v>-2.316</v>
          </cell>
          <cell r="H123">
            <v>4.119</v>
          </cell>
        </row>
        <row r="124">
          <cell r="A124">
            <v>3.61</v>
          </cell>
          <cell r="B124">
            <v>4667.92</v>
          </cell>
          <cell r="C124">
            <v>14.17</v>
          </cell>
          <cell r="D124">
            <v>117.92</v>
          </cell>
          <cell r="E124">
            <v>1.88</v>
          </cell>
          <cell r="F124">
            <v>-0.211</v>
          </cell>
          <cell r="G124">
            <v>-2.329</v>
          </cell>
          <cell r="H124">
            <v>4.109</v>
          </cell>
        </row>
        <row r="125">
          <cell r="A125">
            <v>3.62</v>
          </cell>
          <cell r="B125">
            <v>4682.17</v>
          </cell>
          <cell r="C125">
            <v>14.18</v>
          </cell>
          <cell r="D125">
            <v>118.06</v>
          </cell>
          <cell r="E125">
            <v>1.885</v>
          </cell>
          <cell r="F125">
            <v>-0.217</v>
          </cell>
          <cell r="G125">
            <v>-2.343</v>
          </cell>
          <cell r="H125">
            <v>4.098</v>
          </cell>
        </row>
        <row r="126">
          <cell r="A126">
            <v>3.63</v>
          </cell>
          <cell r="B126">
            <v>4696.41</v>
          </cell>
          <cell r="C126">
            <v>14.18</v>
          </cell>
          <cell r="D126">
            <v>118.2</v>
          </cell>
          <cell r="E126">
            <v>1.891</v>
          </cell>
          <cell r="F126">
            <v>-0.224</v>
          </cell>
          <cell r="G126">
            <v>-2.354</v>
          </cell>
          <cell r="H126">
            <v>4.088</v>
          </cell>
        </row>
        <row r="127">
          <cell r="A127">
            <v>3.64</v>
          </cell>
          <cell r="B127">
            <v>4710.67</v>
          </cell>
          <cell r="C127">
            <v>14.19</v>
          </cell>
          <cell r="D127">
            <v>118.35</v>
          </cell>
          <cell r="E127">
            <v>1.896</v>
          </cell>
          <cell r="F127">
            <v>-0.23</v>
          </cell>
          <cell r="G127">
            <v>-2.367</v>
          </cell>
          <cell r="H127">
            <v>4.077</v>
          </cell>
        </row>
        <row r="128">
          <cell r="A128">
            <v>3.65</v>
          </cell>
          <cell r="B128">
            <v>4724.94</v>
          </cell>
          <cell r="C128">
            <v>14.19</v>
          </cell>
          <cell r="D128">
            <v>118.49</v>
          </cell>
          <cell r="E128">
            <v>1.901</v>
          </cell>
          <cell r="F128">
            <v>-0.237</v>
          </cell>
          <cell r="G128">
            <v>-2.38</v>
          </cell>
          <cell r="H128">
            <v>4.067</v>
          </cell>
        </row>
        <row r="129">
          <cell r="A129">
            <v>3.66</v>
          </cell>
          <cell r="B129">
            <v>4739.2</v>
          </cell>
          <cell r="C129">
            <v>14.2</v>
          </cell>
          <cell r="D129">
            <v>118.63</v>
          </cell>
          <cell r="E129">
            <v>1.907</v>
          </cell>
          <cell r="F129">
            <v>-0.243</v>
          </cell>
          <cell r="G129">
            <v>-2.392</v>
          </cell>
          <cell r="H129">
            <v>4.056</v>
          </cell>
        </row>
        <row r="130">
          <cell r="A130">
            <v>3.67</v>
          </cell>
          <cell r="B130">
            <v>4753.47</v>
          </cell>
          <cell r="C130">
            <v>14.2</v>
          </cell>
          <cell r="D130">
            <v>118.76</v>
          </cell>
          <cell r="E130">
            <v>1.912</v>
          </cell>
          <cell r="F130">
            <v>-0.25</v>
          </cell>
          <cell r="G130">
            <v>-2.404</v>
          </cell>
          <cell r="H130">
            <v>4.046</v>
          </cell>
        </row>
        <row r="131">
          <cell r="A131">
            <v>3.68</v>
          </cell>
          <cell r="B131">
            <v>4767.75</v>
          </cell>
          <cell r="C131">
            <v>14.21</v>
          </cell>
          <cell r="D131">
            <v>118.9</v>
          </cell>
          <cell r="E131">
            <v>1.917</v>
          </cell>
          <cell r="F131">
            <v>-0.256</v>
          </cell>
          <cell r="G131">
            <v>-2.417</v>
          </cell>
          <cell r="H131">
            <v>4.036</v>
          </cell>
        </row>
        <row r="132">
          <cell r="A132">
            <v>3.69</v>
          </cell>
          <cell r="B132">
            <v>4782.04</v>
          </cell>
          <cell r="C132">
            <v>14.21</v>
          </cell>
          <cell r="D132">
            <v>119.04</v>
          </cell>
          <cell r="E132">
            <v>1.922</v>
          </cell>
          <cell r="F132">
            <v>-0.263</v>
          </cell>
          <cell r="G132">
            <v>-2.429</v>
          </cell>
          <cell r="H132">
            <v>4.025</v>
          </cell>
        </row>
        <row r="133">
          <cell r="A133">
            <v>3.7</v>
          </cell>
          <cell r="B133">
            <v>4796.32</v>
          </cell>
          <cell r="C133">
            <v>14.22</v>
          </cell>
          <cell r="D133">
            <v>119.18</v>
          </cell>
          <cell r="E133">
            <v>1.928</v>
          </cell>
          <cell r="F133">
            <v>-0.269</v>
          </cell>
          <cell r="G133">
            <v>-2.441</v>
          </cell>
          <cell r="H133">
            <v>4.015</v>
          </cell>
          <cell r="I133">
            <v>280.93</v>
          </cell>
          <cell r="J133">
            <v>5.943</v>
          </cell>
        </row>
        <row r="134">
          <cell r="A134">
            <v>3.71</v>
          </cell>
          <cell r="B134">
            <v>4810.61</v>
          </cell>
          <cell r="C134">
            <v>14.23</v>
          </cell>
          <cell r="D134">
            <v>119.31</v>
          </cell>
          <cell r="E134">
            <v>1.933</v>
          </cell>
          <cell r="F134">
            <v>-0.276</v>
          </cell>
          <cell r="G134">
            <v>-2.453</v>
          </cell>
          <cell r="H134">
            <v>4.005</v>
          </cell>
          <cell r="J134">
            <v>5.938</v>
          </cell>
        </row>
        <row r="135">
          <cell r="A135">
            <v>3.72</v>
          </cell>
          <cell r="B135">
            <v>4824.91</v>
          </cell>
          <cell r="C135">
            <v>14.23</v>
          </cell>
          <cell r="D135">
            <v>119.45</v>
          </cell>
          <cell r="E135">
            <v>1.938</v>
          </cell>
          <cell r="F135">
            <v>-0.282</v>
          </cell>
          <cell r="G135">
            <v>-2.465</v>
          </cell>
          <cell r="H135">
            <v>3.995</v>
          </cell>
          <cell r="J135">
            <v>5.933</v>
          </cell>
        </row>
        <row r="136">
          <cell r="A136">
            <v>3.73</v>
          </cell>
          <cell r="B136">
            <v>4839.23</v>
          </cell>
          <cell r="C136">
            <v>14.24</v>
          </cell>
          <cell r="D136">
            <v>119.59</v>
          </cell>
          <cell r="E136">
            <v>1.943</v>
          </cell>
          <cell r="F136">
            <v>-0.289</v>
          </cell>
          <cell r="G136">
            <v>-2.477</v>
          </cell>
          <cell r="H136">
            <v>3.985</v>
          </cell>
          <cell r="J136">
            <v>5.929</v>
          </cell>
        </row>
        <row r="137">
          <cell r="A137">
            <v>3.74</v>
          </cell>
          <cell r="B137">
            <v>4853.53</v>
          </cell>
          <cell r="C137">
            <v>14.24</v>
          </cell>
          <cell r="D137">
            <v>119.72</v>
          </cell>
          <cell r="E137">
            <v>1.949</v>
          </cell>
          <cell r="F137">
            <v>-0.295</v>
          </cell>
          <cell r="G137">
            <v>-2.489</v>
          </cell>
          <cell r="H137">
            <v>3.975</v>
          </cell>
          <cell r="J137">
            <v>5.924</v>
          </cell>
        </row>
        <row r="138">
          <cell r="A138">
            <v>3.75</v>
          </cell>
          <cell r="B138">
            <v>4867.85</v>
          </cell>
          <cell r="C138">
            <v>14.25</v>
          </cell>
          <cell r="D138">
            <v>119.86</v>
          </cell>
          <cell r="E138">
            <v>1.954</v>
          </cell>
          <cell r="F138">
            <v>-0.301</v>
          </cell>
          <cell r="G138">
            <v>-2.501</v>
          </cell>
          <cell r="H138">
            <v>3.965</v>
          </cell>
          <cell r="J138">
            <v>5.919</v>
          </cell>
        </row>
        <row r="139">
          <cell r="A139">
            <v>3.76</v>
          </cell>
          <cell r="B139">
            <v>4882.16</v>
          </cell>
          <cell r="C139">
            <v>14.25</v>
          </cell>
          <cell r="D139">
            <v>120.03</v>
          </cell>
          <cell r="E139">
            <v>1.959</v>
          </cell>
          <cell r="F139">
            <v>-0.308</v>
          </cell>
          <cell r="G139">
            <v>-2.507</v>
          </cell>
          <cell r="H139">
            <v>3.956</v>
          </cell>
          <cell r="J139">
            <v>5.915</v>
          </cell>
        </row>
        <row r="140">
          <cell r="A140">
            <v>3.77</v>
          </cell>
          <cell r="B140">
            <v>4896.5</v>
          </cell>
          <cell r="C140">
            <v>14.26</v>
          </cell>
          <cell r="D140">
            <v>120.2</v>
          </cell>
          <cell r="E140">
            <v>1.965</v>
          </cell>
          <cell r="F140">
            <v>-0.314</v>
          </cell>
          <cell r="G140">
            <v>-2.513</v>
          </cell>
          <cell r="H140">
            <v>3.946</v>
          </cell>
          <cell r="J140">
            <v>5.91</v>
          </cell>
        </row>
        <row r="141">
          <cell r="A141">
            <v>3.78</v>
          </cell>
          <cell r="B141">
            <v>4910.83</v>
          </cell>
          <cell r="C141">
            <v>14.27</v>
          </cell>
          <cell r="D141">
            <v>120.38</v>
          </cell>
          <cell r="E141">
            <v>1.97</v>
          </cell>
          <cell r="F141">
            <v>-0.321</v>
          </cell>
          <cell r="G141">
            <v>-2.519</v>
          </cell>
          <cell r="H141">
            <v>3.936</v>
          </cell>
          <cell r="J141">
            <v>5.906</v>
          </cell>
        </row>
        <row r="142">
          <cell r="A142">
            <v>3.79</v>
          </cell>
          <cell r="B142">
            <v>4925.18</v>
          </cell>
          <cell r="C142">
            <v>14.27</v>
          </cell>
          <cell r="D142">
            <v>120.55</v>
          </cell>
          <cell r="E142">
            <v>1.975</v>
          </cell>
          <cell r="F142">
            <v>-0.327</v>
          </cell>
          <cell r="G142">
            <v>-2.526</v>
          </cell>
          <cell r="H142">
            <v>3.926</v>
          </cell>
          <cell r="J142">
            <v>5.902</v>
          </cell>
        </row>
        <row r="143">
          <cell r="A143">
            <v>3.8</v>
          </cell>
          <cell r="B143">
            <v>4939.52</v>
          </cell>
          <cell r="C143">
            <v>14.28</v>
          </cell>
          <cell r="D143">
            <v>120.72</v>
          </cell>
          <cell r="E143">
            <v>1.98</v>
          </cell>
          <cell r="F143">
            <v>-0.334</v>
          </cell>
          <cell r="G143">
            <v>-2.532</v>
          </cell>
          <cell r="H143">
            <v>3.917</v>
          </cell>
          <cell r="J143">
            <v>5.897</v>
          </cell>
        </row>
        <row r="144">
          <cell r="A144">
            <v>3.81</v>
          </cell>
          <cell r="B144">
            <v>4953.88</v>
          </cell>
          <cell r="C144">
            <v>14.29</v>
          </cell>
          <cell r="D144">
            <v>120.89</v>
          </cell>
          <cell r="E144">
            <v>1.986</v>
          </cell>
          <cell r="F144">
            <v>-0.34</v>
          </cell>
          <cell r="G144">
            <v>-2.538</v>
          </cell>
          <cell r="H144">
            <v>3.907</v>
          </cell>
          <cell r="I144">
            <v>275.91</v>
          </cell>
          <cell r="J144">
            <v>5.893</v>
          </cell>
        </row>
        <row r="145">
          <cell r="A145">
            <v>3.82</v>
          </cell>
          <cell r="B145">
            <v>4968.23</v>
          </cell>
          <cell r="C145">
            <v>14.29</v>
          </cell>
          <cell r="D145">
            <v>121.06</v>
          </cell>
          <cell r="E145">
            <v>1.991</v>
          </cell>
          <cell r="F145">
            <v>-0.346</v>
          </cell>
          <cell r="G145">
            <v>-2.544</v>
          </cell>
          <cell r="H145">
            <v>3.898</v>
          </cell>
          <cell r="I145">
            <v>275.51</v>
          </cell>
          <cell r="J145">
            <v>5.889</v>
          </cell>
        </row>
        <row r="146">
          <cell r="A146">
            <v>3.83</v>
          </cell>
          <cell r="B146">
            <v>4982.61</v>
          </cell>
          <cell r="C146">
            <v>14.3</v>
          </cell>
          <cell r="D146">
            <v>121.21</v>
          </cell>
          <cell r="E146">
            <v>1.996</v>
          </cell>
          <cell r="F146">
            <v>-0.353</v>
          </cell>
          <cell r="G146">
            <v>-2.552</v>
          </cell>
          <cell r="H146">
            <v>3.888</v>
          </cell>
          <cell r="I146">
            <v>275.05</v>
          </cell>
          <cell r="J146">
            <v>5.885</v>
          </cell>
        </row>
        <row r="147">
          <cell r="A147">
            <v>3.84</v>
          </cell>
          <cell r="B147">
            <v>4996.98</v>
          </cell>
          <cell r="C147">
            <v>14.31</v>
          </cell>
          <cell r="D147">
            <v>121.36</v>
          </cell>
          <cell r="E147">
            <v>2.002</v>
          </cell>
          <cell r="F147">
            <v>-0.359</v>
          </cell>
          <cell r="G147">
            <v>-2.561</v>
          </cell>
          <cell r="H147">
            <v>3.879</v>
          </cell>
          <cell r="I147">
            <v>274.59</v>
          </cell>
          <cell r="J147">
            <v>5.88</v>
          </cell>
        </row>
        <row r="148">
          <cell r="A148">
            <v>3.85</v>
          </cell>
          <cell r="B148">
            <v>5011.36</v>
          </cell>
          <cell r="C148">
            <v>14.31</v>
          </cell>
          <cell r="D148">
            <v>121.51</v>
          </cell>
          <cell r="E148">
            <v>2.007</v>
          </cell>
          <cell r="F148">
            <v>-0.365</v>
          </cell>
          <cell r="G148">
            <v>-2.569</v>
          </cell>
          <cell r="H148">
            <v>3.869</v>
          </cell>
          <cell r="I148">
            <v>274.13</v>
          </cell>
          <cell r="J148">
            <v>5.876</v>
          </cell>
        </row>
        <row r="149">
          <cell r="A149">
            <v>3.86</v>
          </cell>
          <cell r="B149">
            <v>5025.74</v>
          </cell>
          <cell r="C149">
            <v>14.32</v>
          </cell>
          <cell r="D149">
            <v>121.65</v>
          </cell>
          <cell r="E149">
            <v>2.012</v>
          </cell>
          <cell r="F149">
            <v>-0.372</v>
          </cell>
          <cell r="G149">
            <v>-2.577</v>
          </cell>
          <cell r="H149">
            <v>3.86</v>
          </cell>
          <cell r="I149">
            <v>273.67</v>
          </cell>
          <cell r="J149">
            <v>5.872</v>
          </cell>
        </row>
        <row r="150">
          <cell r="A150">
            <v>3.87</v>
          </cell>
          <cell r="B150">
            <v>5040.13</v>
          </cell>
          <cell r="C150">
            <v>14.32</v>
          </cell>
          <cell r="D150">
            <v>121.79</v>
          </cell>
          <cell r="E150">
            <v>2.017</v>
          </cell>
          <cell r="F150">
            <v>-0.378</v>
          </cell>
          <cell r="G150">
            <v>-2.585</v>
          </cell>
          <cell r="H150">
            <v>3.851</v>
          </cell>
          <cell r="I150">
            <v>273.21</v>
          </cell>
          <cell r="J150">
            <v>5.868</v>
          </cell>
        </row>
        <row r="151">
          <cell r="A151">
            <v>3.88</v>
          </cell>
          <cell r="B151">
            <v>5054.54</v>
          </cell>
          <cell r="C151">
            <v>14.33</v>
          </cell>
          <cell r="D151">
            <v>121.94</v>
          </cell>
          <cell r="E151">
            <v>2.023</v>
          </cell>
          <cell r="F151">
            <v>-0.384</v>
          </cell>
          <cell r="G151">
            <v>-2.593</v>
          </cell>
          <cell r="H151">
            <v>3.841</v>
          </cell>
          <cell r="I151">
            <v>232.76</v>
          </cell>
          <cell r="J151">
            <v>5.864</v>
          </cell>
        </row>
        <row r="152">
          <cell r="A152">
            <v>3.89</v>
          </cell>
          <cell r="B152">
            <v>5068.93</v>
          </cell>
          <cell r="C152">
            <v>14.33</v>
          </cell>
          <cell r="D152">
            <v>122.08</v>
          </cell>
          <cell r="E152">
            <v>2.028</v>
          </cell>
          <cell r="F152">
            <v>-0.3991</v>
          </cell>
          <cell r="G152">
            <v>-2.601</v>
          </cell>
          <cell r="H152">
            <v>3.832</v>
          </cell>
          <cell r="I152">
            <v>272.3</v>
          </cell>
          <cell r="J152">
            <v>5.86</v>
          </cell>
        </row>
        <row r="153">
          <cell r="A153">
            <v>3.9</v>
          </cell>
          <cell r="B153">
            <v>5083.34</v>
          </cell>
          <cell r="C153">
            <v>14.34</v>
          </cell>
          <cell r="D153">
            <v>122.23</v>
          </cell>
          <cell r="E153">
            <v>2.033</v>
          </cell>
          <cell r="F153">
            <v>-0.397</v>
          </cell>
          <cell r="G153">
            <v>-2.609</v>
          </cell>
          <cell r="H153">
            <v>3.823</v>
          </cell>
          <cell r="I153">
            <v>271.85</v>
          </cell>
          <cell r="J153">
            <v>5.856</v>
          </cell>
        </row>
        <row r="154">
          <cell r="A154">
            <v>3.91</v>
          </cell>
          <cell r="B154">
            <v>5097.76</v>
          </cell>
          <cell r="C154">
            <v>14.34</v>
          </cell>
          <cell r="D154">
            <v>122.37</v>
          </cell>
          <cell r="E154">
            <v>2.039</v>
          </cell>
          <cell r="F154">
            <v>-0.403</v>
          </cell>
          <cell r="G154">
            <v>-2.617</v>
          </cell>
          <cell r="H154">
            <v>3.814</v>
          </cell>
          <cell r="I154">
            <v>271.4</v>
          </cell>
          <cell r="J154">
            <v>5.953</v>
          </cell>
        </row>
        <row r="155">
          <cell r="A155">
            <v>3.92</v>
          </cell>
          <cell r="B155">
            <v>5121.18</v>
          </cell>
          <cell r="C155">
            <v>14.35</v>
          </cell>
          <cell r="D155">
            <v>122.51</v>
          </cell>
          <cell r="E155">
            <v>2.044</v>
          </cell>
          <cell r="F155">
            <v>-0.409</v>
          </cell>
          <cell r="G155">
            <v>-2.625</v>
          </cell>
          <cell r="H155">
            <v>3.805</v>
          </cell>
          <cell r="I155">
            <v>270.95</v>
          </cell>
          <cell r="J155">
            <v>5.849</v>
          </cell>
        </row>
        <row r="156">
          <cell r="A156">
            <v>3.93</v>
          </cell>
          <cell r="B156">
            <v>5126.6</v>
          </cell>
          <cell r="C156">
            <v>14.36</v>
          </cell>
          <cell r="D156">
            <v>122.65</v>
          </cell>
          <cell r="E156">
            <v>2.049</v>
          </cell>
          <cell r="F156">
            <v>-0.416</v>
          </cell>
          <cell r="G156">
            <v>-2.632</v>
          </cell>
          <cell r="H156">
            <v>3.796</v>
          </cell>
          <cell r="I156">
            <v>270.5</v>
          </cell>
          <cell r="J156">
            <v>5.845</v>
          </cell>
        </row>
        <row r="157">
          <cell r="A157">
            <v>3.94</v>
          </cell>
          <cell r="B157">
            <v>5141.03</v>
          </cell>
          <cell r="C157">
            <v>14.36</v>
          </cell>
          <cell r="D157">
            <v>122.79</v>
          </cell>
          <cell r="E157">
            <v>2.055</v>
          </cell>
          <cell r="F157">
            <v>-0.422</v>
          </cell>
          <cell r="G157">
            <v>-2.639</v>
          </cell>
          <cell r="H157">
            <v>3.787</v>
          </cell>
          <cell r="I157">
            <v>270.04</v>
          </cell>
          <cell r="J157">
            <v>5.841</v>
          </cell>
        </row>
        <row r="158">
          <cell r="A158">
            <v>3.95</v>
          </cell>
          <cell r="B158">
            <v>5155.46</v>
          </cell>
          <cell r="C158">
            <v>14.37</v>
          </cell>
          <cell r="D158">
            <v>122.93</v>
          </cell>
          <cell r="E158">
            <v>2.06</v>
          </cell>
          <cell r="F158">
            <v>-0.428</v>
          </cell>
          <cell r="G158">
            <v>-2.647</v>
          </cell>
          <cell r="H158">
            <v>3.778</v>
          </cell>
          <cell r="I158">
            <v>269.58</v>
          </cell>
          <cell r="J158">
            <v>5.838</v>
          </cell>
        </row>
        <row r="159">
          <cell r="A159">
            <v>3.96</v>
          </cell>
          <cell r="B159">
            <v>5169.9</v>
          </cell>
          <cell r="C159">
            <v>14.37</v>
          </cell>
          <cell r="D159">
            <v>123.06</v>
          </cell>
          <cell r="E159">
            <v>2.065</v>
          </cell>
          <cell r="F159">
            <v>-0.434</v>
          </cell>
          <cell r="G159">
            <v>-2.654</v>
          </cell>
          <cell r="H159">
            <v>3.769</v>
          </cell>
          <cell r="I159">
            <v>269.13</v>
          </cell>
          <cell r="J159">
            <v>5.834</v>
          </cell>
        </row>
        <row r="160">
          <cell r="A160">
            <v>3.97</v>
          </cell>
          <cell r="B160">
            <v>5184.34</v>
          </cell>
          <cell r="C160">
            <v>14.38</v>
          </cell>
          <cell r="D160">
            <v>123.2</v>
          </cell>
          <cell r="E160">
            <v>2.07</v>
          </cell>
          <cell r="F160">
            <v>-0.44</v>
          </cell>
          <cell r="G160">
            <v>-2.661</v>
          </cell>
          <cell r="H160">
            <v>3.76</v>
          </cell>
          <cell r="I160">
            <v>268.68</v>
          </cell>
          <cell r="J160">
            <v>5.831</v>
          </cell>
        </row>
        <row r="161">
          <cell r="A161">
            <v>3.98</v>
          </cell>
          <cell r="B161">
            <v>5198.79</v>
          </cell>
          <cell r="C161">
            <v>14.38</v>
          </cell>
          <cell r="D161">
            <v>123.34</v>
          </cell>
          <cell r="E161">
            <v>2.076</v>
          </cell>
          <cell r="F161">
            <v>-0.447</v>
          </cell>
          <cell r="G161">
            <v>-2.668</v>
          </cell>
          <cell r="H161">
            <v>3.752</v>
          </cell>
          <cell r="I161">
            <v>268.23</v>
          </cell>
          <cell r="J161">
            <v>5.827</v>
          </cell>
        </row>
        <row r="162">
          <cell r="A162">
            <v>3.99</v>
          </cell>
          <cell r="B162">
            <v>5213.25</v>
          </cell>
          <cell r="C162">
            <v>14.39</v>
          </cell>
          <cell r="D162">
            <v>123.48</v>
          </cell>
          <cell r="E162">
            <v>2.081</v>
          </cell>
          <cell r="F162">
            <v>-0.453</v>
          </cell>
          <cell r="G162">
            <v>-2.675</v>
          </cell>
          <cell r="H162">
            <v>3.743</v>
          </cell>
          <cell r="I162">
            <v>267.79</v>
          </cell>
          <cell r="J162">
            <v>5.824</v>
          </cell>
        </row>
        <row r="163">
          <cell r="A163">
            <v>4</v>
          </cell>
          <cell r="B163">
            <v>5227.71</v>
          </cell>
          <cell r="C163">
            <v>14.39</v>
          </cell>
          <cell r="D163">
            <v>123.61</v>
          </cell>
          <cell r="E163">
            <v>2.086</v>
          </cell>
          <cell r="F163">
            <v>-0.459</v>
          </cell>
          <cell r="G163">
            <v>-2.683</v>
          </cell>
          <cell r="H163">
            <v>3.734</v>
          </cell>
          <cell r="I163">
            <v>267.33</v>
          </cell>
          <cell r="J163">
            <v>5.821</v>
          </cell>
        </row>
        <row r="164">
          <cell r="A164">
            <v>4.01</v>
          </cell>
          <cell r="B164">
            <v>5242.18</v>
          </cell>
          <cell r="C164">
            <v>14.4</v>
          </cell>
          <cell r="D164">
            <v>123.74</v>
          </cell>
          <cell r="E164">
            <v>2.092</v>
          </cell>
          <cell r="F164">
            <v>-0.465</v>
          </cell>
          <cell r="G164">
            <v>-2.691</v>
          </cell>
          <cell r="H164">
            <v>3.726</v>
          </cell>
          <cell r="I164">
            <v>266.87</v>
          </cell>
          <cell r="J164">
            <v>5.817</v>
          </cell>
        </row>
        <row r="165">
          <cell r="A165">
            <v>4.02</v>
          </cell>
          <cell r="B165">
            <v>5256.65</v>
          </cell>
          <cell r="C165">
            <v>14.4</v>
          </cell>
          <cell r="D165">
            <v>123.87</v>
          </cell>
          <cell r="E165">
            <v>2.097</v>
          </cell>
          <cell r="F165">
            <v>-0.471</v>
          </cell>
          <cell r="G165">
            <v>-2.699</v>
          </cell>
          <cell r="H165">
            <v>3.717</v>
          </cell>
          <cell r="I165">
            <v>266.41</v>
          </cell>
          <cell r="J165">
            <v>5.814</v>
          </cell>
        </row>
        <row r="166">
          <cell r="A166">
            <v>4.03</v>
          </cell>
          <cell r="B166">
            <v>5271.13</v>
          </cell>
          <cell r="C166">
            <v>14.41</v>
          </cell>
          <cell r="D166">
            <v>123.99</v>
          </cell>
          <cell r="E166">
            <v>2.102</v>
          </cell>
          <cell r="F166">
            <v>-0.477</v>
          </cell>
          <cell r="G166">
            <v>-2.707</v>
          </cell>
          <cell r="H166">
            <v>3.708</v>
          </cell>
          <cell r="I166">
            <v>265.96</v>
          </cell>
          <cell r="J166">
            <v>5.811</v>
          </cell>
        </row>
        <row r="167">
          <cell r="A167">
            <v>4.04</v>
          </cell>
          <cell r="B167">
            <v>5285.61</v>
          </cell>
          <cell r="C167">
            <v>14.41</v>
          </cell>
          <cell r="D167">
            <v>124.12</v>
          </cell>
          <cell r="E167">
            <v>2.107</v>
          </cell>
          <cell r="F167">
            <v>-0.483</v>
          </cell>
          <cell r="G167">
            <v>-2.715</v>
          </cell>
          <cell r="H167">
            <v>3.7</v>
          </cell>
          <cell r="I167">
            <v>265.51</v>
          </cell>
          <cell r="J167">
            <v>5.807</v>
          </cell>
        </row>
        <row r="168">
          <cell r="A168">
            <v>4.05</v>
          </cell>
          <cell r="B168">
            <v>5300.09</v>
          </cell>
          <cell r="C168">
            <v>14.42</v>
          </cell>
          <cell r="D168">
            <v>124.25</v>
          </cell>
          <cell r="E168">
            <v>2.113</v>
          </cell>
          <cell r="F168">
            <v>-0.49</v>
          </cell>
          <cell r="G168">
            <v>-2.723</v>
          </cell>
          <cell r="H168">
            <v>3.692</v>
          </cell>
          <cell r="I168">
            <v>265.06</v>
          </cell>
          <cell r="J168">
            <v>5.804</v>
          </cell>
        </row>
        <row r="169">
          <cell r="A169">
            <v>4.06</v>
          </cell>
          <cell r="B169">
            <v>5314.59</v>
          </cell>
          <cell r="C169">
            <v>14.42</v>
          </cell>
          <cell r="D169">
            <v>124.38</v>
          </cell>
          <cell r="E169">
            <v>2.118</v>
          </cell>
          <cell r="F169">
            <v>-0.496</v>
          </cell>
          <cell r="G169">
            <v>-2.73</v>
          </cell>
          <cell r="H169">
            <v>3.683</v>
          </cell>
          <cell r="I169">
            <v>264.6</v>
          </cell>
          <cell r="J169">
            <v>5.801</v>
          </cell>
        </row>
        <row r="170">
          <cell r="A170">
            <v>4.07</v>
          </cell>
          <cell r="B170">
            <v>5329.09</v>
          </cell>
          <cell r="C170">
            <v>14.43</v>
          </cell>
          <cell r="D170">
            <v>124.5</v>
          </cell>
          <cell r="E170">
            <v>2.123</v>
          </cell>
          <cell r="F170">
            <v>-0.502</v>
          </cell>
          <cell r="G170">
            <v>-2.738</v>
          </cell>
          <cell r="H170">
            <v>3.675</v>
          </cell>
          <cell r="I170">
            <v>264.15</v>
          </cell>
          <cell r="J170">
            <v>5.798</v>
          </cell>
        </row>
        <row r="171">
          <cell r="A171">
            <v>4.08</v>
          </cell>
          <cell r="B171">
            <v>5343.59</v>
          </cell>
          <cell r="C171">
            <v>14.43</v>
          </cell>
          <cell r="D171">
            <v>124.63</v>
          </cell>
          <cell r="E171">
            <v>2.128</v>
          </cell>
          <cell r="F171">
            <v>-0.508</v>
          </cell>
          <cell r="G171">
            <v>-2.745</v>
          </cell>
          <cell r="H171">
            <v>3.666</v>
          </cell>
          <cell r="I171">
            <v>263.7</v>
          </cell>
          <cell r="J171">
            <v>5.895</v>
          </cell>
        </row>
        <row r="172">
          <cell r="A172">
            <v>4.09</v>
          </cell>
          <cell r="B172">
            <v>5358.1</v>
          </cell>
          <cell r="C172">
            <v>14.44</v>
          </cell>
          <cell r="D172">
            <v>124.75</v>
          </cell>
          <cell r="E172">
            <v>2.134</v>
          </cell>
          <cell r="F172">
            <v>-0.514</v>
          </cell>
          <cell r="G172">
            <v>-2.752</v>
          </cell>
          <cell r="H172">
            <v>3.658</v>
          </cell>
          <cell r="I172">
            <v>263.25</v>
          </cell>
          <cell r="J172">
            <v>5.792</v>
          </cell>
        </row>
        <row r="173">
          <cell r="A173">
            <v>4.1</v>
          </cell>
          <cell r="B173">
            <v>5372.61</v>
          </cell>
          <cell r="C173">
            <v>14.44</v>
          </cell>
          <cell r="D173">
            <v>124.88</v>
          </cell>
          <cell r="E173">
            <v>2.139</v>
          </cell>
          <cell r="F173">
            <v>-0.52</v>
          </cell>
          <cell r="G173">
            <v>-2.759</v>
          </cell>
          <cell r="H173">
            <v>3.65</v>
          </cell>
          <cell r="I173">
            <v>262.8</v>
          </cell>
          <cell r="J173">
            <v>5.789</v>
          </cell>
        </row>
        <row r="174">
          <cell r="A174">
            <v>4.11</v>
          </cell>
          <cell r="B174">
            <v>5387.13</v>
          </cell>
          <cell r="C174">
            <v>14.45</v>
          </cell>
          <cell r="D174">
            <v>125</v>
          </cell>
          <cell r="E174">
            <v>2.145</v>
          </cell>
          <cell r="F174">
            <v>-0.526</v>
          </cell>
          <cell r="G174">
            <v>-2.766</v>
          </cell>
          <cell r="H174">
            <v>3.641</v>
          </cell>
          <cell r="I174">
            <v>262.35</v>
          </cell>
          <cell r="J174">
            <v>5.786</v>
          </cell>
        </row>
        <row r="175">
          <cell r="A175">
            <v>4.12</v>
          </cell>
          <cell r="B175">
            <v>5401.66</v>
          </cell>
          <cell r="C175">
            <v>14.45</v>
          </cell>
          <cell r="D175">
            <v>125.12</v>
          </cell>
          <cell r="E175">
            <v>2.15</v>
          </cell>
          <cell r="F175">
            <v>-0.532</v>
          </cell>
          <cell r="G175">
            <v>-2.773</v>
          </cell>
          <cell r="H175">
            <v>3.633</v>
          </cell>
          <cell r="I175">
            <v>261.89</v>
          </cell>
          <cell r="J175">
            <v>5.783</v>
          </cell>
        </row>
        <row r="176">
          <cell r="A176">
            <v>4.13</v>
          </cell>
          <cell r="B176">
            <v>5416.17</v>
          </cell>
          <cell r="C176">
            <v>14.46</v>
          </cell>
          <cell r="D176">
            <v>125.24</v>
          </cell>
          <cell r="E176">
            <v>2.155</v>
          </cell>
          <cell r="F176">
            <v>-0.538</v>
          </cell>
          <cell r="G176">
            <v>-2.78</v>
          </cell>
          <cell r="H176">
            <v>3.625</v>
          </cell>
          <cell r="I176">
            <v>261.44</v>
          </cell>
          <cell r="J176">
            <v>5.78</v>
          </cell>
        </row>
        <row r="177">
          <cell r="A177">
            <v>4.14</v>
          </cell>
          <cell r="B177">
            <v>5430.71</v>
          </cell>
          <cell r="C177">
            <v>14.46</v>
          </cell>
          <cell r="D177">
            <v>125.36</v>
          </cell>
          <cell r="E177">
            <v>2.16</v>
          </cell>
          <cell r="F177">
            <v>-0.544</v>
          </cell>
          <cell r="G177">
            <v>-2.786</v>
          </cell>
          <cell r="H177">
            <v>3.617</v>
          </cell>
          <cell r="I177">
            <v>260.99</v>
          </cell>
          <cell r="J177">
            <v>5.777</v>
          </cell>
        </row>
        <row r="178">
          <cell r="A178">
            <v>4.15</v>
          </cell>
          <cell r="B178">
            <v>5445.25</v>
          </cell>
          <cell r="C178">
            <v>14.47</v>
          </cell>
          <cell r="D178">
            <v>125.48</v>
          </cell>
          <cell r="E178">
            <v>2.166</v>
          </cell>
          <cell r="F178">
            <v>-0.55</v>
          </cell>
          <cell r="G178">
            <v>-2.793</v>
          </cell>
          <cell r="H178">
            <v>3.609</v>
          </cell>
          <cell r="I178">
            <v>260.55</v>
          </cell>
          <cell r="J178">
            <v>5.774</v>
          </cell>
        </row>
        <row r="179">
          <cell r="A179">
            <v>4.16</v>
          </cell>
          <cell r="B179">
            <v>5459.78</v>
          </cell>
          <cell r="C179">
            <v>14.47</v>
          </cell>
          <cell r="D179">
            <v>125.6</v>
          </cell>
          <cell r="E179">
            <v>2.171</v>
          </cell>
          <cell r="F179">
            <v>-0.556</v>
          </cell>
          <cell r="G179">
            <v>-2.799</v>
          </cell>
          <cell r="H179">
            <v>3.601</v>
          </cell>
          <cell r="I179">
            <v>260.1</v>
          </cell>
          <cell r="J179">
            <v>5.772</v>
          </cell>
        </row>
        <row r="180">
          <cell r="A180">
            <v>4.17</v>
          </cell>
          <cell r="B180">
            <v>5474.33</v>
          </cell>
          <cell r="C180">
            <v>14.47</v>
          </cell>
          <cell r="D180">
            <v>125.72</v>
          </cell>
          <cell r="E180">
            <v>2.176</v>
          </cell>
          <cell r="F180">
            <v>-0.562</v>
          </cell>
          <cell r="G180">
            <v>-2.806</v>
          </cell>
          <cell r="H180">
            <v>3.593</v>
          </cell>
          <cell r="I180">
            <v>259.65</v>
          </cell>
          <cell r="J180">
            <v>5.769</v>
          </cell>
        </row>
        <row r="181">
          <cell r="A181">
            <v>4.18</v>
          </cell>
          <cell r="B181">
            <v>5488.88</v>
          </cell>
          <cell r="C181">
            <v>14.48</v>
          </cell>
          <cell r="D181">
            <v>125.84</v>
          </cell>
          <cell r="E181">
            <v>2.182</v>
          </cell>
          <cell r="F181">
            <v>-0.568</v>
          </cell>
          <cell r="G181">
            <v>-2.812</v>
          </cell>
          <cell r="H181">
            <v>3.585</v>
          </cell>
          <cell r="I181">
            <v>259.21</v>
          </cell>
          <cell r="J181">
            <v>5.766</v>
          </cell>
        </row>
        <row r="182">
          <cell r="A182">
            <v>4.19</v>
          </cell>
          <cell r="B182">
            <v>5503.43</v>
          </cell>
          <cell r="C182">
            <v>14.48</v>
          </cell>
          <cell r="D182">
            <v>125.96</v>
          </cell>
          <cell r="E182">
            <v>2.187</v>
          </cell>
          <cell r="F182">
            <v>-0.574</v>
          </cell>
          <cell r="G182">
            <v>-2.819</v>
          </cell>
          <cell r="H182">
            <v>3.577</v>
          </cell>
          <cell r="I182">
            <v>258.77</v>
          </cell>
          <cell r="J182">
            <v>5.763</v>
          </cell>
        </row>
        <row r="183">
          <cell r="A183">
            <v>4.2</v>
          </cell>
          <cell r="B183">
            <v>5517.99</v>
          </cell>
          <cell r="C183">
            <v>14.49</v>
          </cell>
          <cell r="D183">
            <v>126.08</v>
          </cell>
          <cell r="E183">
            <v>2.192</v>
          </cell>
          <cell r="F183">
            <v>-0.58</v>
          </cell>
          <cell r="G183">
            <v>-2.825</v>
          </cell>
          <cell r="H183">
            <v>3.569</v>
          </cell>
          <cell r="I183">
            <v>258.33</v>
          </cell>
          <cell r="J183">
            <v>5.761</v>
          </cell>
        </row>
        <row r="184">
          <cell r="A184">
            <v>4.21</v>
          </cell>
          <cell r="B184">
            <v>5532.56</v>
          </cell>
          <cell r="C184">
            <v>14.49</v>
          </cell>
          <cell r="D184">
            <v>126.19</v>
          </cell>
          <cell r="E184">
            <v>2.198</v>
          </cell>
          <cell r="F184">
            <v>-0.586</v>
          </cell>
          <cell r="G184">
            <v>-2.832</v>
          </cell>
          <cell r="H184">
            <v>3.561</v>
          </cell>
          <cell r="I184">
            <v>257.88</v>
          </cell>
          <cell r="J184">
            <v>5.758</v>
          </cell>
        </row>
        <row r="185">
          <cell r="A185">
            <v>4.22</v>
          </cell>
          <cell r="B185">
            <v>5547.13</v>
          </cell>
          <cell r="C185">
            <v>14.5</v>
          </cell>
          <cell r="D185">
            <v>126.3</v>
          </cell>
          <cell r="E185">
            <v>2.203</v>
          </cell>
          <cell r="F185">
            <v>-0.592</v>
          </cell>
          <cell r="G185">
            <v>-2.84</v>
          </cell>
          <cell r="H185">
            <v>3.553</v>
          </cell>
          <cell r="I185">
            <v>257.43</v>
          </cell>
          <cell r="J185">
            <v>5.756</v>
          </cell>
        </row>
        <row r="186">
          <cell r="A186">
            <v>4.23</v>
          </cell>
          <cell r="B186">
            <v>5561.69</v>
          </cell>
          <cell r="C186">
            <v>14.5</v>
          </cell>
          <cell r="D186">
            <v>126.42</v>
          </cell>
          <cell r="E186">
            <v>2.208</v>
          </cell>
          <cell r="F186">
            <v>-0.598</v>
          </cell>
          <cell r="G186">
            <v>-2.847</v>
          </cell>
          <cell r="H186">
            <v>3.545</v>
          </cell>
          <cell r="I186">
            <v>256.99</v>
          </cell>
          <cell r="J186">
            <v>5.753</v>
          </cell>
        </row>
        <row r="187">
          <cell r="A187">
            <v>4.24</v>
          </cell>
          <cell r="B187">
            <v>5576.27</v>
          </cell>
          <cell r="C187">
            <v>14.51</v>
          </cell>
          <cell r="D187">
            <v>126.53</v>
          </cell>
          <cell r="E187">
            <v>2.213</v>
          </cell>
          <cell r="F187">
            <v>-0.603</v>
          </cell>
          <cell r="G187">
            <v>-2.854</v>
          </cell>
          <cell r="H187">
            <v>3.537</v>
          </cell>
          <cell r="I187">
            <v>256.55</v>
          </cell>
          <cell r="J187">
            <v>5.751</v>
          </cell>
        </row>
        <row r="188">
          <cell r="A188">
            <v>4.25</v>
          </cell>
          <cell r="B188">
            <v>5590.86</v>
          </cell>
          <cell r="C188">
            <v>14.51</v>
          </cell>
          <cell r="D188">
            <v>126.65</v>
          </cell>
          <cell r="E188">
            <v>2.219</v>
          </cell>
          <cell r="F188">
            <v>-0.609</v>
          </cell>
          <cell r="G188">
            <v>-2.861</v>
          </cell>
          <cell r="H188">
            <v>3.53</v>
          </cell>
          <cell r="I188">
            <v>256.11</v>
          </cell>
          <cell r="J188">
            <v>5.748</v>
          </cell>
        </row>
        <row r="189">
          <cell r="A189">
            <v>4.26</v>
          </cell>
          <cell r="B189">
            <v>5605.44</v>
          </cell>
          <cell r="C189">
            <v>14.52</v>
          </cell>
          <cell r="D189">
            <v>126.75</v>
          </cell>
          <cell r="E189">
            <v>2.224</v>
          </cell>
          <cell r="F189">
            <v>-0.615</v>
          </cell>
          <cell r="G189">
            <v>-2.867</v>
          </cell>
          <cell r="H189">
            <v>3.522</v>
          </cell>
          <cell r="I189">
            <v>255.67</v>
          </cell>
          <cell r="J189">
            <v>5.746</v>
          </cell>
        </row>
        <row r="190">
          <cell r="A190">
            <v>4.27</v>
          </cell>
          <cell r="B190">
            <v>5620.03</v>
          </cell>
          <cell r="C190">
            <v>14.52</v>
          </cell>
          <cell r="D190">
            <v>126.86</v>
          </cell>
          <cell r="E190">
            <v>2.229</v>
          </cell>
          <cell r="F190">
            <v>-0.621</v>
          </cell>
          <cell r="G190">
            <v>-2.874</v>
          </cell>
          <cell r="H190">
            <v>3.514</v>
          </cell>
          <cell r="I190">
            <v>255.22</v>
          </cell>
          <cell r="J190">
            <v>5.744</v>
          </cell>
        </row>
        <row r="191">
          <cell r="A191">
            <v>4.28</v>
          </cell>
          <cell r="B191">
            <v>5634.62</v>
          </cell>
          <cell r="C191">
            <v>14.52</v>
          </cell>
          <cell r="D191">
            <v>126.97</v>
          </cell>
          <cell r="E191">
            <v>2.235</v>
          </cell>
          <cell r="F191">
            <v>-0.627</v>
          </cell>
          <cell r="G191">
            <v>-2.881</v>
          </cell>
          <cell r="H191">
            <v>3.507</v>
          </cell>
          <cell r="I191">
            <v>254.78</v>
          </cell>
          <cell r="J191">
            <v>5.741</v>
          </cell>
        </row>
        <row r="192">
          <cell r="A192">
            <v>4.29</v>
          </cell>
          <cell r="B192">
            <v>5649.22</v>
          </cell>
          <cell r="C192">
            <v>14.53</v>
          </cell>
          <cell r="D192">
            <v>127.08</v>
          </cell>
          <cell r="E192">
            <v>2.24</v>
          </cell>
          <cell r="F192">
            <v>-0.633</v>
          </cell>
          <cell r="G192">
            <v>-2.887</v>
          </cell>
          <cell r="H192">
            <v>3.499</v>
          </cell>
          <cell r="I192">
            <v>254.34</v>
          </cell>
          <cell r="J192">
            <v>5.739</v>
          </cell>
        </row>
        <row r="193">
          <cell r="A193">
            <v>4.3</v>
          </cell>
          <cell r="B193">
            <v>5663.82</v>
          </cell>
          <cell r="C193">
            <v>14.53</v>
          </cell>
          <cell r="D193">
            <v>127.19</v>
          </cell>
          <cell r="E193">
            <v>2.245</v>
          </cell>
          <cell r="F193">
            <v>-0.639</v>
          </cell>
          <cell r="G193">
            <v>-2.894</v>
          </cell>
          <cell r="H193">
            <v>3.491</v>
          </cell>
          <cell r="I193">
            <v>253.91</v>
          </cell>
          <cell r="J193">
            <v>5.737</v>
          </cell>
        </row>
        <row r="194">
          <cell r="A194">
            <v>4.31</v>
          </cell>
          <cell r="B194">
            <v>5678.43</v>
          </cell>
          <cell r="C194">
            <v>14.54</v>
          </cell>
          <cell r="D194">
            <v>127.3</v>
          </cell>
          <cell r="E194">
            <v>2.25</v>
          </cell>
          <cell r="F194">
            <v>-0.644</v>
          </cell>
          <cell r="G194">
            <v>-2.9</v>
          </cell>
          <cell r="H194">
            <v>3.484</v>
          </cell>
          <cell r="I194">
            <v>253.47</v>
          </cell>
          <cell r="J194">
            <v>5.734</v>
          </cell>
        </row>
        <row r="195">
          <cell r="A195">
            <v>4.32</v>
          </cell>
          <cell r="B195">
            <v>5693.04</v>
          </cell>
          <cell r="C195">
            <v>14.54</v>
          </cell>
          <cell r="D195">
            <v>127.41</v>
          </cell>
          <cell r="E195">
            <v>2.256</v>
          </cell>
          <cell r="F195">
            <v>-0.65</v>
          </cell>
          <cell r="G195">
            <v>-2.907</v>
          </cell>
          <cell r="H195">
            <v>3.476</v>
          </cell>
          <cell r="I195">
            <v>253.03</v>
          </cell>
          <cell r="J195">
            <v>5.732</v>
          </cell>
        </row>
        <row r="196">
          <cell r="A196">
            <v>4.33</v>
          </cell>
          <cell r="B196">
            <v>5707.66</v>
          </cell>
          <cell r="C196">
            <v>14.54</v>
          </cell>
          <cell r="D196">
            <v>127.52</v>
          </cell>
          <cell r="E196">
            <v>2.261</v>
          </cell>
          <cell r="F196">
            <v>-0.656</v>
          </cell>
          <cell r="G196">
            <v>-2.913</v>
          </cell>
          <cell r="H196">
            <v>3.469</v>
          </cell>
          <cell r="I196">
            <v>252.6</v>
          </cell>
          <cell r="J196">
            <v>5.73</v>
          </cell>
        </row>
        <row r="197">
          <cell r="A197">
            <v>4.34</v>
          </cell>
          <cell r="B197">
            <v>5722.28</v>
          </cell>
          <cell r="C197">
            <v>14.55</v>
          </cell>
          <cell r="D197">
            <v>127.62</v>
          </cell>
          <cell r="E197">
            <v>2.266</v>
          </cell>
          <cell r="F197">
            <v>-0.662</v>
          </cell>
          <cell r="G197">
            <v>-2.918</v>
          </cell>
          <cell r="H197">
            <v>3.462</v>
          </cell>
          <cell r="I197">
            <v>252.16</v>
          </cell>
          <cell r="J197">
            <v>5.728</v>
          </cell>
        </row>
        <row r="198">
          <cell r="A198">
            <v>4.35</v>
          </cell>
          <cell r="B198">
            <v>5736.91</v>
          </cell>
          <cell r="C198">
            <v>14.55</v>
          </cell>
          <cell r="D198">
            <v>127.72</v>
          </cell>
          <cell r="E198">
            <v>2.272</v>
          </cell>
          <cell r="F198">
            <v>-0.667</v>
          </cell>
          <cell r="G198">
            <v>-2.924</v>
          </cell>
          <cell r="H198">
            <v>3.454</v>
          </cell>
          <cell r="I198">
            <v>251.71</v>
          </cell>
          <cell r="J198">
            <v>5.726</v>
          </cell>
        </row>
        <row r="199">
          <cell r="A199">
            <v>4.36</v>
          </cell>
          <cell r="B199">
            <v>5751.52</v>
          </cell>
          <cell r="C199">
            <v>14.56</v>
          </cell>
          <cell r="D199">
            <v>127.82</v>
          </cell>
          <cell r="E199">
            <v>2.277</v>
          </cell>
          <cell r="F199">
            <v>-0.673</v>
          </cell>
          <cell r="G199">
            <v>-2.929</v>
          </cell>
          <cell r="H199">
            <v>3.447</v>
          </cell>
          <cell r="I199">
            <v>251.27</v>
          </cell>
          <cell r="J199">
            <v>5.724</v>
          </cell>
        </row>
        <row r="200">
          <cell r="A200">
            <v>4.37</v>
          </cell>
          <cell r="B200">
            <v>5766.16</v>
          </cell>
          <cell r="C200">
            <v>14.56</v>
          </cell>
          <cell r="D200">
            <v>127.92</v>
          </cell>
          <cell r="E200">
            <v>2.282</v>
          </cell>
          <cell r="F200">
            <v>-0.679</v>
          </cell>
          <cell r="G200">
            <v>-2.935</v>
          </cell>
          <cell r="H200">
            <v>3.439</v>
          </cell>
          <cell r="I200">
            <v>250.83</v>
          </cell>
          <cell r="J200">
            <v>5.722</v>
          </cell>
        </row>
        <row r="201">
          <cell r="A201">
            <v>4.38</v>
          </cell>
          <cell r="B201">
            <v>5780.8</v>
          </cell>
          <cell r="C201">
            <v>14.56</v>
          </cell>
          <cell r="D201">
            <v>128.03</v>
          </cell>
          <cell r="E201">
            <v>2.288</v>
          </cell>
          <cell r="F201">
            <v>-0.685</v>
          </cell>
          <cell r="G201">
            <v>-2.94</v>
          </cell>
          <cell r="H201">
            <v>3.432</v>
          </cell>
          <cell r="I201">
            <v>250.4</v>
          </cell>
          <cell r="J201">
            <v>5.72</v>
          </cell>
        </row>
        <row r="202">
          <cell r="A202">
            <v>4.39</v>
          </cell>
          <cell r="B202">
            <v>5795.44</v>
          </cell>
          <cell r="C202">
            <v>14.57</v>
          </cell>
          <cell r="D202">
            <v>128.13</v>
          </cell>
          <cell r="E202">
            <v>2.293</v>
          </cell>
          <cell r="F202">
            <v>-0.69</v>
          </cell>
          <cell r="G202">
            <v>-2.946</v>
          </cell>
          <cell r="H202">
            <v>3.425</v>
          </cell>
          <cell r="I202">
            <v>249.96</v>
          </cell>
          <cell r="J202">
            <v>5.718</v>
          </cell>
        </row>
        <row r="203">
          <cell r="A203">
            <v>4.4</v>
          </cell>
          <cell r="B203">
            <v>5810.08</v>
          </cell>
          <cell r="C203">
            <v>14.57</v>
          </cell>
          <cell r="D203">
            <v>128.23</v>
          </cell>
          <cell r="E203">
            <v>2.298</v>
          </cell>
          <cell r="F203">
            <v>-0.696</v>
          </cell>
          <cell r="G203">
            <v>-2.951</v>
          </cell>
          <cell r="H203">
            <v>3.418</v>
          </cell>
          <cell r="I203">
            <v>249.53</v>
          </cell>
          <cell r="J203">
            <v>5.716</v>
          </cell>
        </row>
      </sheetData>
      <sheetData sheetId="13">
        <row r="2">
          <cell r="B2">
            <v>10</v>
          </cell>
          <cell r="C2">
            <v>20</v>
          </cell>
          <cell r="D2">
            <v>30</v>
          </cell>
          <cell r="E2">
            <v>40</v>
          </cell>
          <cell r="F2">
            <v>50</v>
          </cell>
          <cell r="G2">
            <v>60</v>
          </cell>
        </row>
        <row r="3">
          <cell r="A3">
            <v>1.5</v>
          </cell>
          <cell r="B3">
            <v>1.783</v>
          </cell>
          <cell r="C3">
            <v>3.241</v>
          </cell>
          <cell r="D3">
            <v>4.03</v>
          </cell>
          <cell r="E3">
            <v>4.508</v>
          </cell>
          <cell r="F3">
            <v>4.74</v>
          </cell>
          <cell r="G3">
            <v>4.668</v>
          </cell>
          <cell r="H3">
            <v>4.419</v>
          </cell>
        </row>
        <row r="4">
          <cell r="A4">
            <v>1.6</v>
          </cell>
          <cell r="B4">
            <v>1.696</v>
          </cell>
          <cell r="C4">
            <v>3.157</v>
          </cell>
          <cell r="D4">
            <v>3.98</v>
          </cell>
          <cell r="E4">
            <v>4.489</v>
          </cell>
          <cell r="F4">
            <v>4.725</v>
          </cell>
          <cell r="G4">
            <v>4.657</v>
          </cell>
          <cell r="H4">
            <v>4.434</v>
          </cell>
        </row>
        <row r="5">
          <cell r="A5">
            <v>1.7</v>
          </cell>
          <cell r="B5">
            <v>1.62</v>
          </cell>
          <cell r="C5">
            <v>3.076</v>
          </cell>
          <cell r="D5">
            <v>3.933</v>
          </cell>
          <cell r="E5">
            <v>4.471</v>
          </cell>
          <cell r="F5">
            <v>4.705</v>
          </cell>
          <cell r="G5">
            <v>4.646</v>
          </cell>
          <cell r="H5">
            <v>4.455</v>
          </cell>
        </row>
        <row r="6">
          <cell r="A6">
            <v>1.8</v>
          </cell>
          <cell r="B6">
            <v>1.553</v>
          </cell>
          <cell r="C6">
            <v>2.998</v>
          </cell>
          <cell r="D6">
            <v>3.887</v>
          </cell>
          <cell r="E6">
            <v>4.45</v>
          </cell>
          <cell r="F6">
            <v>4.681</v>
          </cell>
          <cell r="G6">
            <v>4.634</v>
          </cell>
          <cell r="H6">
            <v>4.474</v>
          </cell>
        </row>
        <row r="7">
          <cell r="A7">
            <v>1.9</v>
          </cell>
          <cell r="B7">
            <v>1.493</v>
          </cell>
          <cell r="C7">
            <v>2.922</v>
          </cell>
          <cell r="D7">
            <v>3.844</v>
          </cell>
          <cell r="E7">
            <v>4.426</v>
          </cell>
          <cell r="F7">
            <v>4.652</v>
          </cell>
          <cell r="G7">
            <v>4.623</v>
          </cell>
          <cell r="H7">
            <v>4.489</v>
          </cell>
        </row>
        <row r="8">
          <cell r="A8">
            <v>2</v>
          </cell>
          <cell r="B8">
            <v>1.44</v>
          </cell>
          <cell r="C8">
            <v>2.85</v>
          </cell>
          <cell r="D8">
            <v>3.802</v>
          </cell>
          <cell r="E8">
            <v>4.397</v>
          </cell>
          <cell r="F8">
            <v>4.621</v>
          </cell>
          <cell r="G8">
            <v>4.618</v>
          </cell>
          <cell r="H8">
            <v>4.499</v>
          </cell>
        </row>
        <row r="9">
          <cell r="A9">
            <v>2.1</v>
          </cell>
          <cell r="B9">
            <v>1.392</v>
          </cell>
          <cell r="C9">
            <v>2.78</v>
          </cell>
          <cell r="D9">
            <v>3.761</v>
          </cell>
          <cell r="E9">
            <v>4.365</v>
          </cell>
          <cell r="F9">
            <v>4.588</v>
          </cell>
          <cell r="G9">
            <v>4.615</v>
          </cell>
          <cell r="H9">
            <v>4.505</v>
          </cell>
        </row>
        <row r="10">
          <cell r="A10">
            <v>2.2</v>
          </cell>
          <cell r="B10">
            <v>1.35</v>
          </cell>
          <cell r="C10">
            <v>3</v>
          </cell>
          <cell r="D10">
            <v>3.722</v>
          </cell>
          <cell r="E10">
            <v>4.329</v>
          </cell>
          <cell r="F10">
            <v>4.555</v>
          </cell>
          <cell r="G10">
            <v>4.612</v>
          </cell>
          <cell r="H10">
            <v>4.508</v>
          </cell>
        </row>
        <row r="11">
          <cell r="A11">
            <v>2.3</v>
          </cell>
          <cell r="B11">
            <v>1.312</v>
          </cell>
          <cell r="C11">
            <v>2.648</v>
          </cell>
          <cell r="D11">
            <v>3.685</v>
          </cell>
          <cell r="E11">
            <v>4.29</v>
          </cell>
          <cell r="F11">
            <v>4.524</v>
          </cell>
          <cell r="G11">
            <v>4.606</v>
          </cell>
          <cell r="H11">
            <v>4.507</v>
          </cell>
        </row>
        <row r="12">
          <cell r="A12">
            <v>2.4</v>
          </cell>
          <cell r="B12">
            <v>1.277</v>
          </cell>
          <cell r="C12">
            <v>2.59</v>
          </cell>
          <cell r="D12">
            <v>3.648</v>
          </cell>
          <cell r="E12">
            <v>4.25</v>
          </cell>
          <cell r="F12">
            <v>4.497</v>
          </cell>
          <cell r="G12">
            <v>4.599</v>
          </cell>
          <cell r="H12">
            <v>4.505</v>
          </cell>
        </row>
        <row r="13">
          <cell r="A13">
            <v>2.5</v>
          </cell>
          <cell r="B13">
            <v>1.247</v>
          </cell>
          <cell r="C13">
            <v>2.529</v>
          </cell>
          <cell r="D13">
            <v>3.612</v>
          </cell>
          <cell r="E13">
            <v>4.207</v>
          </cell>
          <cell r="F13">
            <v>4.472</v>
          </cell>
          <cell r="G13">
            <v>4.589</v>
          </cell>
          <cell r="H13">
            <v>4.501</v>
          </cell>
        </row>
        <row r="14">
          <cell r="A14">
            <v>2.6</v>
          </cell>
          <cell r="B14">
            <v>1.219</v>
          </cell>
          <cell r="C14">
            <v>2.476</v>
          </cell>
          <cell r="D14">
            <v>3.575</v>
          </cell>
          <cell r="E14">
            <v>4.163</v>
          </cell>
          <cell r="F14">
            <v>4.45</v>
          </cell>
          <cell r="G14">
            <v>4.576</v>
          </cell>
          <cell r="H14">
            <v>4.495</v>
          </cell>
        </row>
        <row r="15">
          <cell r="A15">
            <v>2.7</v>
          </cell>
          <cell r="B15">
            <v>1.193</v>
          </cell>
          <cell r="C15">
            <v>2.427</v>
          </cell>
          <cell r="D15">
            <v>3.535</v>
          </cell>
          <cell r="E15">
            <v>4.119</v>
          </cell>
          <cell r="F15">
            <v>4.428</v>
          </cell>
          <cell r="G15">
            <v>4.561</v>
          </cell>
          <cell r="H15">
            <v>4.487</v>
          </cell>
        </row>
        <row r="16">
          <cell r="A16">
            <v>2.8</v>
          </cell>
          <cell r="B16">
            <v>1.171</v>
          </cell>
          <cell r="C16">
            <v>2.382</v>
          </cell>
          <cell r="D16">
            <v>3.493</v>
          </cell>
          <cell r="E16">
            <v>4.075</v>
          </cell>
          <cell r="F16">
            <v>4.405</v>
          </cell>
          <cell r="G16">
            <v>4.545</v>
          </cell>
          <cell r="H16">
            <v>4.477</v>
          </cell>
        </row>
        <row r="17">
          <cell r="A17">
            <v>2.9</v>
          </cell>
          <cell r="B17">
            <v>1.15</v>
          </cell>
          <cell r="C17">
            <v>2.341</v>
          </cell>
          <cell r="D17">
            <v>3.448</v>
          </cell>
          <cell r="E17">
            <v>4.033</v>
          </cell>
          <cell r="F17">
            <v>4.381</v>
          </cell>
          <cell r="G17">
            <v>4.528</v>
          </cell>
          <cell r="H17">
            <v>4.464</v>
          </cell>
        </row>
        <row r="18">
          <cell r="A18">
            <v>3</v>
          </cell>
          <cell r="B18">
            <v>1.131</v>
          </cell>
          <cell r="C18">
            <v>2.303</v>
          </cell>
          <cell r="D18">
            <v>3.401</v>
          </cell>
          <cell r="E18">
            <v>3.993</v>
          </cell>
          <cell r="F18">
            <v>4.357</v>
          </cell>
          <cell r="G18">
            <v>4.51</v>
          </cell>
          <cell r="H18">
            <v>4.449</v>
          </cell>
        </row>
        <row r="19">
          <cell r="A19">
            <v>3.1</v>
          </cell>
          <cell r="B19">
            <v>1.115</v>
          </cell>
          <cell r="C19">
            <v>2.286</v>
          </cell>
          <cell r="D19">
            <v>3.352</v>
          </cell>
          <cell r="E19">
            <v>3.955</v>
          </cell>
          <cell r="F19">
            <v>4.333</v>
          </cell>
          <cell r="G19">
            <v>4.491</v>
          </cell>
          <cell r="H19">
            <v>4.434</v>
          </cell>
        </row>
        <row r="20">
          <cell r="A20">
            <v>3.2</v>
          </cell>
          <cell r="B20">
            <v>1.099</v>
          </cell>
          <cell r="C20">
            <v>2.237</v>
          </cell>
          <cell r="D20">
            <v>3.301</v>
          </cell>
          <cell r="E20">
            <v>3.919</v>
          </cell>
          <cell r="F20">
            <v>4.307</v>
          </cell>
          <cell r="G20">
            <v>4.47</v>
          </cell>
          <cell r="H20">
            <v>4.417</v>
          </cell>
        </row>
        <row r="21">
          <cell r="A21">
            <v>3.3</v>
          </cell>
          <cell r="B21">
            <v>1.086</v>
          </cell>
          <cell r="C21">
            <v>2.208</v>
          </cell>
          <cell r="D21">
            <v>3.248</v>
          </cell>
          <cell r="E21">
            <v>3.883</v>
          </cell>
          <cell r="F21">
            <v>4.281</v>
          </cell>
          <cell r="G21">
            <v>4.448</v>
          </cell>
          <cell r="H21">
            <v>4.401</v>
          </cell>
        </row>
        <row r="22">
          <cell r="A22">
            <v>3.4</v>
          </cell>
          <cell r="B22">
            <v>1.073</v>
          </cell>
          <cell r="C22">
            <v>2.181</v>
          </cell>
          <cell r="D22">
            <v>3.195</v>
          </cell>
          <cell r="E22">
            <v>3.846</v>
          </cell>
          <cell r="F22">
            <v>4.255</v>
          </cell>
          <cell r="G22">
            <v>4.425</v>
          </cell>
          <cell r="H22">
            <v>4.384</v>
          </cell>
        </row>
        <row r="23">
          <cell r="A23">
            <v>3.5</v>
          </cell>
          <cell r="B23">
            <v>1.062</v>
          </cell>
          <cell r="C23">
            <v>2.158</v>
          </cell>
          <cell r="D23">
            <v>3.141</v>
          </cell>
          <cell r="E23">
            <v>3.809</v>
          </cell>
          <cell r="F23">
            <v>4.227</v>
          </cell>
          <cell r="G23">
            <v>4.401</v>
          </cell>
          <cell r="H23">
            <v>4.376</v>
          </cell>
        </row>
        <row r="24">
          <cell r="A24">
            <v>3.6</v>
          </cell>
          <cell r="B24">
            <v>1.052</v>
          </cell>
          <cell r="C24">
            <v>2.136</v>
          </cell>
          <cell r="D24">
            <v>3.088</v>
          </cell>
          <cell r="E24">
            <v>3.772</v>
          </cell>
          <cell r="F24">
            <v>4.197</v>
          </cell>
          <cell r="G24">
            <v>4.376</v>
          </cell>
          <cell r="H24">
            <v>4.349</v>
          </cell>
        </row>
        <row r="25">
          <cell r="A25">
            <v>3.7</v>
          </cell>
          <cell r="B25">
            <v>1.043</v>
          </cell>
          <cell r="C25">
            <v>2.116</v>
          </cell>
          <cell r="D25">
            <v>3.038</v>
          </cell>
          <cell r="E25">
            <v>3.734</v>
          </cell>
          <cell r="F25">
            <v>4.167</v>
          </cell>
          <cell r="G25">
            <v>4.35</v>
          </cell>
          <cell r="H25">
            <v>4.332</v>
          </cell>
        </row>
        <row r="26">
          <cell r="A26">
            <v>3.8</v>
          </cell>
          <cell r="B26">
            <v>1.035</v>
          </cell>
          <cell r="C26">
            <v>2.096</v>
          </cell>
          <cell r="D26">
            <v>2.99</v>
          </cell>
          <cell r="E26">
            <v>3.696</v>
          </cell>
          <cell r="F26">
            <v>4.135</v>
          </cell>
          <cell r="G26">
            <v>4.323</v>
          </cell>
          <cell r="H26">
            <v>4.313</v>
          </cell>
        </row>
        <row r="27">
          <cell r="A27">
            <v>3.9</v>
          </cell>
          <cell r="B27">
            <v>1.027</v>
          </cell>
          <cell r="C27">
            <v>2.075</v>
          </cell>
          <cell r="D27">
            <v>2.945</v>
          </cell>
          <cell r="E27">
            <v>3.658</v>
          </cell>
          <cell r="F27">
            <v>4.102</v>
          </cell>
          <cell r="G27">
            <v>4.296</v>
          </cell>
          <cell r="H27">
            <v>4.295</v>
          </cell>
        </row>
        <row r="28">
          <cell r="A28">
            <v>4</v>
          </cell>
          <cell r="B28">
            <v>1.021</v>
          </cell>
          <cell r="C28">
            <v>2.052</v>
          </cell>
          <cell r="D28">
            <v>2.902</v>
          </cell>
          <cell r="E28">
            <v>3.619</v>
          </cell>
          <cell r="F28">
            <v>4.068</v>
          </cell>
          <cell r="G28">
            <v>4.268</v>
          </cell>
          <cell r="H28">
            <v>4.275</v>
          </cell>
        </row>
        <row r="29">
          <cell r="A29">
            <v>4.1</v>
          </cell>
          <cell r="B29">
            <v>1.015</v>
          </cell>
          <cell r="C29">
            <v>2.028</v>
          </cell>
          <cell r="D29">
            <v>2.862</v>
          </cell>
          <cell r="E29">
            <v>3.579</v>
          </cell>
          <cell r="F29">
            <v>4.033</v>
          </cell>
          <cell r="G29">
            <v>4.24</v>
          </cell>
          <cell r="H29">
            <v>4.255</v>
          </cell>
        </row>
        <row r="30">
          <cell r="A30">
            <v>4.2</v>
          </cell>
          <cell r="B30">
            <v>1.01</v>
          </cell>
          <cell r="C30">
            <v>2.003</v>
          </cell>
          <cell r="D30">
            <v>2.823</v>
          </cell>
          <cell r="E30">
            <v>3.54</v>
          </cell>
          <cell r="F30">
            <v>3.997</v>
          </cell>
          <cell r="G30">
            <v>4.21</v>
          </cell>
          <cell r="H30">
            <v>4.235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75" zoomScaleSheetLayoutView="100" workbookViewId="0" topLeftCell="A1">
      <selection activeCell="B12" sqref="A12:B12"/>
    </sheetView>
  </sheetViews>
  <sheetFormatPr defaultColWidth="9.140625" defaultRowHeight="12.75"/>
  <cols>
    <col min="1" max="1" width="10.8515625" style="2" customWidth="1"/>
    <col min="2" max="2" width="10.7109375" style="2" customWidth="1"/>
    <col min="3" max="3" width="10.8515625" style="2" customWidth="1"/>
    <col min="4" max="4" width="10.7109375" style="2" customWidth="1"/>
    <col min="5" max="5" width="10.57421875" style="2" customWidth="1"/>
    <col min="6" max="7" width="10.8515625" style="2" customWidth="1"/>
    <col min="8" max="8" width="10.7109375" style="2" customWidth="1"/>
    <col min="9" max="9" width="12.00390625" style="2" customWidth="1"/>
    <col min="10" max="16384" width="9.140625" style="2" customWidth="1"/>
  </cols>
  <sheetData>
    <row r="1" ht="18">
      <c r="A1" s="1" t="s">
        <v>0</v>
      </c>
    </row>
    <row r="3" ht="13.5" thickBot="1"/>
    <row r="4" spans="1:9" ht="4.5" customHeight="1">
      <c r="A4" s="3"/>
      <c r="B4" s="4"/>
      <c r="C4" s="5"/>
      <c r="D4" s="6"/>
      <c r="E4" s="4"/>
      <c r="F4" s="5"/>
      <c r="G4" s="6"/>
      <c r="H4" s="4"/>
      <c r="I4" s="7"/>
    </row>
    <row r="5" spans="1:9" s="13" customFormat="1" ht="11.25">
      <c r="A5" s="8" t="s">
        <v>1</v>
      </c>
      <c r="B5" s="9"/>
      <c r="C5" s="10"/>
      <c r="D5" s="11" t="s">
        <v>2</v>
      </c>
      <c r="E5" s="9"/>
      <c r="F5" s="10"/>
      <c r="G5" s="11" t="s">
        <v>3</v>
      </c>
      <c r="H5" s="9"/>
      <c r="I5" s="12"/>
    </row>
    <row r="6" spans="1:9" ht="4.5" customHeight="1">
      <c r="A6" s="14"/>
      <c r="B6" s="15"/>
      <c r="C6" s="16"/>
      <c r="D6" s="17"/>
      <c r="E6" s="15"/>
      <c r="F6" s="16"/>
      <c r="G6" s="17"/>
      <c r="H6" s="15"/>
      <c r="I6" s="18"/>
    </row>
    <row r="7" spans="1:9" s="24" customFormat="1" ht="15.75">
      <c r="A7" s="19"/>
      <c r="B7" s="20"/>
      <c r="C7" s="21" t="s">
        <v>169</v>
      </c>
      <c r="D7" s="22"/>
      <c r="E7" s="20"/>
      <c r="F7" s="21" t="s">
        <v>4</v>
      </c>
      <c r="G7" s="22"/>
      <c r="H7" s="20" t="s">
        <v>171</v>
      </c>
      <c r="I7" s="23"/>
    </row>
    <row r="8" spans="1:9" ht="4.5" customHeight="1">
      <c r="A8" s="25"/>
      <c r="B8" s="26"/>
      <c r="C8" s="16"/>
      <c r="D8" s="17"/>
      <c r="E8" s="15"/>
      <c r="F8" s="16"/>
      <c r="G8" s="27"/>
      <c r="H8" s="26"/>
      <c r="I8" s="28"/>
    </row>
    <row r="9" spans="1:9" ht="4.5" customHeight="1">
      <c r="A9" s="29"/>
      <c r="B9" s="30"/>
      <c r="C9" s="31"/>
      <c r="D9" s="32"/>
      <c r="E9" s="31"/>
      <c r="F9" s="32"/>
      <c r="G9" s="31"/>
      <c r="H9" s="30"/>
      <c r="I9" s="33"/>
    </row>
    <row r="10" spans="1:9" s="13" customFormat="1" ht="11.25">
      <c r="A10" s="8" t="s">
        <v>6</v>
      </c>
      <c r="B10" s="9"/>
      <c r="C10" s="11" t="s">
        <v>7</v>
      </c>
      <c r="D10" s="10"/>
      <c r="E10" s="11" t="s">
        <v>8</v>
      </c>
      <c r="F10" s="10"/>
      <c r="G10" s="11" t="s">
        <v>9</v>
      </c>
      <c r="H10" s="9"/>
      <c r="I10" s="12"/>
    </row>
    <row r="11" spans="1:9" ht="4.5" customHeight="1">
      <c r="A11" s="14"/>
      <c r="B11" s="15"/>
      <c r="C11" s="17"/>
      <c r="D11" s="16"/>
      <c r="E11" s="17"/>
      <c r="F11" s="16"/>
      <c r="G11" s="17"/>
      <c r="H11" s="15"/>
      <c r="I11" s="18"/>
    </row>
    <row r="12" spans="1:9" s="24" customFormat="1" ht="15.75">
      <c r="A12" s="19" t="s">
        <v>174</v>
      </c>
      <c r="B12" s="20"/>
      <c r="C12" s="22"/>
      <c r="D12" s="21" t="s">
        <v>170</v>
      </c>
      <c r="E12" s="22"/>
      <c r="F12" s="21" t="s">
        <v>11</v>
      </c>
      <c r="G12" s="22"/>
      <c r="H12" s="20"/>
      <c r="I12" s="23" t="s">
        <v>11</v>
      </c>
    </row>
    <row r="13" spans="1:9" ht="4.5" customHeight="1">
      <c r="A13" s="25"/>
      <c r="B13" s="26"/>
      <c r="C13" s="27"/>
      <c r="D13" s="34"/>
      <c r="E13" s="27"/>
      <c r="F13" s="34"/>
      <c r="G13" s="27"/>
      <c r="H13" s="26"/>
      <c r="I13" s="28"/>
    </row>
    <row r="14" spans="1:9" ht="4.5" customHeight="1">
      <c r="A14" s="29"/>
      <c r="B14" s="32"/>
      <c r="C14" s="31"/>
      <c r="D14" s="32"/>
      <c r="E14" s="31"/>
      <c r="F14" s="32"/>
      <c r="G14" s="31"/>
      <c r="H14" s="32"/>
      <c r="I14" s="35"/>
    </row>
    <row r="15" spans="1:9" s="13" customFormat="1" ht="11.25">
      <c r="A15" s="8" t="s">
        <v>12</v>
      </c>
      <c r="B15" s="10"/>
      <c r="C15" s="11" t="s">
        <v>13</v>
      </c>
      <c r="D15" s="10"/>
      <c r="E15" s="11" t="s">
        <v>14</v>
      </c>
      <c r="F15" s="10"/>
      <c r="G15" s="11" t="s">
        <v>15</v>
      </c>
      <c r="H15" s="10"/>
      <c r="I15" s="36" t="s">
        <v>16</v>
      </c>
    </row>
    <row r="16" spans="1:9" ht="4.5" customHeight="1">
      <c r="A16" s="14"/>
      <c r="B16" s="16"/>
      <c r="C16" s="17"/>
      <c r="D16" s="16"/>
      <c r="E16" s="17"/>
      <c r="F16" s="16"/>
      <c r="G16" s="17"/>
      <c r="H16" s="16"/>
      <c r="I16" s="37"/>
    </row>
    <row r="17" spans="1:9" s="24" customFormat="1" ht="15.75">
      <c r="A17" s="19"/>
      <c r="B17" s="21" t="s">
        <v>17</v>
      </c>
      <c r="C17" s="22"/>
      <c r="D17" s="38">
        <v>119.2</v>
      </c>
      <c r="E17" s="22"/>
      <c r="F17" s="38">
        <v>3041</v>
      </c>
      <c r="G17" s="22"/>
      <c r="H17" s="38">
        <v>1204</v>
      </c>
      <c r="I17" s="39">
        <v>8419635</v>
      </c>
    </row>
    <row r="18" spans="1:9" ht="4.5" customHeight="1">
      <c r="A18" s="14"/>
      <c r="B18" s="16"/>
      <c r="C18" s="17"/>
      <c r="D18" s="16"/>
      <c r="E18" s="17"/>
      <c r="F18" s="16"/>
      <c r="G18" s="17"/>
      <c r="H18" s="16"/>
      <c r="I18" s="37"/>
    </row>
    <row r="19" spans="1:9" ht="4.5" customHeight="1">
      <c r="A19" s="29"/>
      <c r="B19" s="32"/>
      <c r="C19" s="31"/>
      <c r="D19" s="32"/>
      <c r="E19" s="31"/>
      <c r="F19" s="32"/>
      <c r="G19" s="31"/>
      <c r="H19" s="30"/>
      <c r="I19" s="33"/>
    </row>
    <row r="20" spans="1:9" s="13" customFormat="1" ht="11.25">
      <c r="A20" s="8" t="s">
        <v>18</v>
      </c>
      <c r="B20" s="10"/>
      <c r="C20" s="11" t="s">
        <v>19</v>
      </c>
      <c r="D20" s="10"/>
      <c r="E20" s="11" t="s">
        <v>20</v>
      </c>
      <c r="F20" s="10"/>
      <c r="G20" s="11" t="s">
        <v>21</v>
      </c>
      <c r="H20" s="9"/>
      <c r="I20" s="12"/>
    </row>
    <row r="21" spans="1:9" ht="4.5" customHeight="1">
      <c r="A21" s="14"/>
      <c r="B21" s="16"/>
      <c r="C21" s="17"/>
      <c r="D21" s="16"/>
      <c r="E21" s="17"/>
      <c r="F21" s="16"/>
      <c r="G21" s="17"/>
      <c r="H21" s="15"/>
      <c r="I21" s="18"/>
    </row>
    <row r="22" spans="1:9" s="24" customFormat="1" ht="15.75">
      <c r="A22" s="19"/>
      <c r="B22" s="38">
        <v>13</v>
      </c>
      <c r="C22" s="22"/>
      <c r="D22" s="38" t="s">
        <v>172</v>
      </c>
      <c r="E22" s="22"/>
      <c r="F22" s="38">
        <v>1986</v>
      </c>
      <c r="G22" s="22"/>
      <c r="H22" s="20"/>
      <c r="I22" s="23" t="s">
        <v>22</v>
      </c>
    </row>
    <row r="23" spans="1:9" ht="4.5" customHeight="1" thickBot="1">
      <c r="A23" s="40"/>
      <c r="B23" s="41"/>
      <c r="C23" s="42"/>
      <c r="D23" s="41"/>
      <c r="E23" s="42"/>
      <c r="F23" s="41"/>
      <c r="G23" s="42"/>
      <c r="H23" s="43"/>
      <c r="I23" s="44"/>
    </row>
    <row r="24" ht="13.5" thickBot="1"/>
    <row r="25" spans="1:9" ht="1.5" customHeight="1">
      <c r="A25" s="3"/>
      <c r="B25" s="4"/>
      <c r="C25" s="5"/>
      <c r="D25" s="6"/>
      <c r="E25" s="5"/>
      <c r="F25" s="6"/>
      <c r="G25" s="5"/>
      <c r="H25" s="6"/>
      <c r="I25" s="7"/>
    </row>
    <row r="26" spans="1:9" s="13" customFormat="1" ht="11.25">
      <c r="A26" s="45" t="s">
        <v>23</v>
      </c>
      <c r="B26" s="46"/>
      <c r="C26" s="47"/>
      <c r="D26" s="48" t="s">
        <v>24</v>
      </c>
      <c r="E26" s="47"/>
      <c r="F26" s="48" t="s">
        <v>25</v>
      </c>
      <c r="G26" s="47"/>
      <c r="H26" s="48" t="s">
        <v>26</v>
      </c>
      <c r="I26" s="49"/>
    </row>
    <row r="27" spans="1:9" ht="4.5" customHeight="1">
      <c r="A27" s="29"/>
      <c r="B27" s="30"/>
      <c r="C27" s="32"/>
      <c r="D27" s="31"/>
      <c r="E27" s="32"/>
      <c r="F27" s="31"/>
      <c r="G27" s="32"/>
      <c r="H27" s="31"/>
      <c r="I27" s="33"/>
    </row>
    <row r="28" spans="1:9" s="55" customFormat="1" ht="15">
      <c r="A28" s="50" t="s">
        <v>27</v>
      </c>
      <c r="B28" s="51"/>
      <c r="C28" s="52"/>
      <c r="D28" s="53"/>
      <c r="E28" s="52"/>
      <c r="F28" s="53"/>
      <c r="G28" s="52"/>
      <c r="H28" s="53"/>
      <c r="I28" s="54"/>
    </row>
    <row r="29" spans="1:9" s="55" customFormat="1" ht="4.5" customHeight="1">
      <c r="A29" s="50"/>
      <c r="B29" s="51"/>
      <c r="C29" s="52"/>
      <c r="D29" s="53"/>
      <c r="E29" s="52"/>
      <c r="F29" s="53"/>
      <c r="G29" s="52"/>
      <c r="H29" s="53"/>
      <c r="I29" s="54"/>
    </row>
    <row r="30" spans="1:9" s="55" customFormat="1" ht="15">
      <c r="A30" s="50" t="s">
        <v>28</v>
      </c>
      <c r="B30" s="51"/>
      <c r="C30" s="52"/>
      <c r="D30" s="53"/>
      <c r="E30" s="52"/>
      <c r="F30" s="53"/>
      <c r="G30" s="52"/>
      <c r="H30" s="53"/>
      <c r="I30" s="54"/>
    </row>
    <row r="31" spans="1:9" s="55" customFormat="1" ht="4.5" customHeight="1">
      <c r="A31" s="50" t="s">
        <v>29</v>
      </c>
      <c r="B31" s="51"/>
      <c r="C31" s="52"/>
      <c r="D31" s="53"/>
      <c r="E31" s="52"/>
      <c r="F31" s="53"/>
      <c r="G31" s="52"/>
      <c r="H31" s="53"/>
      <c r="I31" s="54"/>
    </row>
    <row r="32" spans="1:9" s="55" customFormat="1" ht="15">
      <c r="A32" s="50" t="s">
        <v>30</v>
      </c>
      <c r="B32" s="51"/>
      <c r="C32" s="52"/>
      <c r="D32" s="53"/>
      <c r="E32" s="52"/>
      <c r="F32" s="53"/>
      <c r="G32" s="52"/>
      <c r="H32" s="53"/>
      <c r="I32" s="54"/>
    </row>
    <row r="33" spans="1:9" s="55" customFormat="1" ht="4.5" customHeight="1">
      <c r="A33" s="50"/>
      <c r="B33" s="51"/>
      <c r="C33" s="52"/>
      <c r="D33" s="53"/>
      <c r="E33" s="52"/>
      <c r="F33" s="53"/>
      <c r="G33" s="52"/>
      <c r="H33" s="53"/>
      <c r="I33" s="54"/>
    </row>
    <row r="34" spans="1:9" s="55" customFormat="1" ht="15">
      <c r="A34" s="50" t="s">
        <v>31</v>
      </c>
      <c r="B34" s="51"/>
      <c r="C34" s="52"/>
      <c r="D34" s="53"/>
      <c r="E34" s="52"/>
      <c r="F34" s="53"/>
      <c r="G34" s="52"/>
      <c r="H34" s="53"/>
      <c r="I34" s="54"/>
    </row>
    <row r="35" spans="1:9" s="55" customFormat="1" ht="4.5" customHeight="1">
      <c r="A35" s="50"/>
      <c r="B35" s="51"/>
      <c r="C35" s="52"/>
      <c r="D35" s="53"/>
      <c r="E35" s="52"/>
      <c r="F35" s="53"/>
      <c r="G35" s="52"/>
      <c r="H35" s="53"/>
      <c r="I35" s="54"/>
    </row>
    <row r="36" spans="1:9" s="55" customFormat="1" ht="15">
      <c r="A36" s="50" t="s">
        <v>32</v>
      </c>
      <c r="B36" s="51"/>
      <c r="C36" s="52"/>
      <c r="D36" s="53"/>
      <c r="E36" s="52"/>
      <c r="F36" s="53"/>
      <c r="G36" s="52"/>
      <c r="H36" s="53"/>
      <c r="I36" s="54"/>
    </row>
    <row r="37" spans="1:9" s="55" customFormat="1" ht="4.5" customHeight="1" thickBot="1">
      <c r="A37" s="56"/>
      <c r="B37" s="57"/>
      <c r="C37" s="58"/>
      <c r="D37" s="59"/>
      <c r="E37" s="58"/>
      <c r="F37" s="59"/>
      <c r="G37" s="58"/>
      <c r="H37" s="59"/>
      <c r="I37" s="60"/>
    </row>
    <row r="40" spans="1:9" s="61" customFormat="1" ht="15">
      <c r="A40" s="61" t="s">
        <v>33</v>
      </c>
      <c r="D40" s="62" t="s">
        <v>5</v>
      </c>
      <c r="E40" s="63"/>
      <c r="F40" s="61" t="s">
        <v>34</v>
      </c>
      <c r="I40" s="64" t="s">
        <v>10</v>
      </c>
    </row>
    <row r="41" spans="4:9" s="61" customFormat="1" ht="15">
      <c r="D41" s="65"/>
      <c r="E41" s="66"/>
      <c r="I41" s="65"/>
    </row>
    <row r="42" spans="1:9" s="61" customFormat="1" ht="15.75">
      <c r="A42" s="61" t="s">
        <v>35</v>
      </c>
      <c r="B42" s="67" t="s">
        <v>36</v>
      </c>
      <c r="D42" s="64">
        <v>660</v>
      </c>
      <c r="E42" s="66"/>
      <c r="F42" s="61" t="s">
        <v>37</v>
      </c>
      <c r="I42" s="64" t="s">
        <v>38</v>
      </c>
    </row>
    <row r="43" spans="4:9" s="61" customFormat="1" ht="15">
      <c r="D43" s="65"/>
      <c r="E43" s="66"/>
      <c r="I43" s="65"/>
    </row>
    <row r="44" spans="1:9" s="61" customFormat="1" ht="15.75">
      <c r="A44" s="67" t="s">
        <v>39</v>
      </c>
      <c r="D44" s="64">
        <v>5595</v>
      </c>
      <c r="E44" s="66"/>
      <c r="F44" s="61" t="s">
        <v>40</v>
      </c>
      <c r="I44" s="64">
        <f>6-D46</f>
        <v>2.2</v>
      </c>
    </row>
    <row r="45" spans="4:5" s="61" customFormat="1" ht="15">
      <c r="D45" s="65"/>
      <c r="E45" s="66"/>
    </row>
    <row r="46" spans="1:6" s="61" customFormat="1" ht="15">
      <c r="A46" s="61" t="s">
        <v>41</v>
      </c>
      <c r="D46" s="64">
        <f>VLOOKUP('[1]Зер3'!B52,'[1]осадки'!A2:B200,2)</f>
        <v>3.8</v>
      </c>
      <c r="E46" s="66"/>
      <c r="F46" s="61" t="s">
        <v>42</v>
      </c>
    </row>
    <row r="47" s="61" customFormat="1" ht="15"/>
    <row r="48" spans="1:4" s="61" customFormat="1" ht="15">
      <c r="A48" s="61" t="s">
        <v>43</v>
      </c>
      <c r="D48" s="64">
        <v>0.096</v>
      </c>
    </row>
    <row r="49" s="61" customFormat="1" ht="15"/>
    <row r="50" spans="1:5" s="61" customFormat="1" ht="15">
      <c r="A50" s="61" t="s">
        <v>44</v>
      </c>
      <c r="E50" s="68" t="s">
        <v>45</v>
      </c>
    </row>
    <row r="51" s="61" customFormat="1" ht="15"/>
    <row r="52" spans="1:6" s="61" customFormat="1" ht="16.5" thickBot="1">
      <c r="A52" s="67" t="s">
        <v>46</v>
      </c>
      <c r="F52" s="68" t="s">
        <v>22</v>
      </c>
    </row>
    <row r="53" spans="7:9" s="61" customFormat="1" ht="15">
      <c r="G53" s="69" t="s">
        <v>47</v>
      </c>
      <c r="H53" s="70"/>
      <c r="I53" s="71" t="s">
        <v>173</v>
      </c>
    </row>
    <row r="54" spans="1:9" s="61" customFormat="1" ht="15">
      <c r="A54" s="61" t="s">
        <v>48</v>
      </c>
      <c r="D54" s="72" t="s">
        <v>49</v>
      </c>
      <c r="G54" s="73"/>
      <c r="H54" s="63"/>
      <c r="I54" s="74"/>
    </row>
    <row r="55" spans="7:9" s="61" customFormat="1" ht="15.75" thickBot="1">
      <c r="G55" s="75" t="s">
        <v>50</v>
      </c>
      <c r="H55" s="76"/>
      <c r="I55" s="77"/>
    </row>
  </sheetData>
  <printOptions/>
  <pageMargins left="0.41" right="0.25" top="0.76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Normal="75" zoomScaleSheetLayoutView="100" workbookViewId="0" topLeftCell="A1">
      <selection activeCell="J60" sqref="J60"/>
    </sheetView>
  </sheetViews>
  <sheetFormatPr defaultColWidth="9.140625" defaultRowHeight="12.75"/>
  <cols>
    <col min="1" max="1" width="10.7109375" style="2" customWidth="1"/>
    <col min="2" max="2" width="9.140625" style="2" customWidth="1"/>
    <col min="3" max="3" width="8.28125" style="2" customWidth="1"/>
    <col min="4" max="4" width="8.140625" style="2" customWidth="1"/>
    <col min="5" max="5" width="9.140625" style="2" customWidth="1"/>
    <col min="6" max="6" width="8.57421875" style="2" customWidth="1"/>
    <col min="7" max="9" width="9.140625" style="2" customWidth="1"/>
    <col min="10" max="10" width="5.8515625" style="2" customWidth="1"/>
    <col min="11" max="16384" width="9.140625" style="2" customWidth="1"/>
  </cols>
  <sheetData>
    <row r="1" ht="15.75">
      <c r="A1" s="78" t="s">
        <v>51</v>
      </c>
    </row>
    <row r="2" ht="13.5" thickBot="1"/>
    <row r="3" spans="1:10" ht="4.5" customHeight="1" hidden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82" customFormat="1" ht="11.25" customHeight="1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s="82" customFormat="1" ht="12.75" customHeight="1">
      <c r="A5" s="83" t="s">
        <v>52</v>
      </c>
      <c r="B5" s="84"/>
      <c r="C5" s="85" t="s">
        <v>53</v>
      </c>
      <c r="D5" s="84"/>
      <c r="E5" s="84"/>
      <c r="F5" s="84"/>
      <c r="G5" s="84" t="s">
        <v>54</v>
      </c>
      <c r="H5" s="84"/>
      <c r="I5" s="86">
        <v>1.415</v>
      </c>
      <c r="J5" s="87"/>
    </row>
    <row r="6" spans="1:10" s="82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7"/>
    </row>
    <row r="7" spans="1:10" s="82" customFormat="1" ht="9" customHeight="1" thickBot="1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="82" customFormat="1" ht="12.75"/>
    <row r="9" spans="6:9" s="82" customFormat="1" ht="12.75">
      <c r="F9" s="91" t="s">
        <v>55</v>
      </c>
      <c r="G9" s="92"/>
      <c r="H9" s="92" t="s">
        <v>56</v>
      </c>
      <c r="I9" s="93"/>
    </row>
    <row r="10" spans="6:9" s="82" customFormat="1" ht="12.75">
      <c r="F10" s="94" t="s">
        <v>57</v>
      </c>
      <c r="G10" s="95"/>
      <c r="H10" s="95" t="s">
        <v>58</v>
      </c>
      <c r="I10" s="96"/>
    </row>
    <row r="11" s="82" customFormat="1" ht="13.5" thickBot="1"/>
    <row r="12" spans="1:10" s="82" customFormat="1" ht="4.5" customHeight="1">
      <c r="A12" s="79"/>
      <c r="B12" s="80"/>
      <c r="C12" s="80"/>
      <c r="D12" s="80"/>
      <c r="E12" s="81"/>
      <c r="F12" s="79"/>
      <c r="G12" s="80"/>
      <c r="H12" s="80"/>
      <c r="I12" s="80"/>
      <c r="J12" s="81"/>
    </row>
    <row r="13" spans="1:10" s="100" customFormat="1" ht="12.75">
      <c r="A13" s="97" t="s">
        <v>59</v>
      </c>
      <c r="B13" s="98"/>
      <c r="C13" s="98"/>
      <c r="D13" s="98"/>
      <c r="E13" s="99"/>
      <c r="F13" s="97"/>
      <c r="G13" s="98" t="s">
        <v>60</v>
      </c>
      <c r="H13" s="98"/>
      <c r="I13" s="98"/>
      <c r="J13" s="99"/>
    </row>
    <row r="14" spans="1:10" s="82" customFormat="1" ht="4.5" customHeight="1" thickBot="1">
      <c r="A14" s="88"/>
      <c r="B14" s="89" t="s">
        <v>29</v>
      </c>
      <c r="C14" s="89"/>
      <c r="D14" s="89"/>
      <c r="E14" s="90"/>
      <c r="F14" s="88"/>
      <c r="G14" s="89"/>
      <c r="H14" s="89"/>
      <c r="I14" s="89"/>
      <c r="J14" s="90"/>
    </row>
    <row r="15" spans="1:10" s="82" customFormat="1" ht="4.5" customHeight="1">
      <c r="A15" s="101"/>
      <c r="B15" s="102"/>
      <c r="C15" s="102"/>
      <c r="D15" s="102"/>
      <c r="E15" s="103"/>
      <c r="F15" s="101"/>
      <c r="G15" s="102"/>
      <c r="H15" s="102"/>
      <c r="I15" s="102"/>
      <c r="J15" s="81"/>
    </row>
    <row r="16" spans="1:10" s="109" customFormat="1" ht="12.75">
      <c r="A16" s="104" t="s">
        <v>61</v>
      </c>
      <c r="B16" s="105" t="s">
        <v>62</v>
      </c>
      <c r="C16" s="105" t="s">
        <v>63</v>
      </c>
      <c r="D16" s="105" t="s">
        <v>64</v>
      </c>
      <c r="E16" s="106" t="s">
        <v>65</v>
      </c>
      <c r="F16" s="107" t="s">
        <v>66</v>
      </c>
      <c r="G16" s="105" t="s">
        <v>67</v>
      </c>
      <c r="H16" s="105" t="s">
        <v>68</v>
      </c>
      <c r="I16" s="105" t="s">
        <v>69</v>
      </c>
      <c r="J16" s="108" t="s">
        <v>70</v>
      </c>
    </row>
    <row r="17" spans="1:10" s="109" customFormat="1" ht="12.75">
      <c r="A17" s="104" t="s">
        <v>71</v>
      </c>
      <c r="B17" s="105" t="s">
        <v>72</v>
      </c>
      <c r="C17" s="105" t="s">
        <v>73</v>
      </c>
      <c r="D17" s="105" t="s">
        <v>74</v>
      </c>
      <c r="E17" s="106" t="s">
        <v>75</v>
      </c>
      <c r="F17" s="104"/>
      <c r="G17" s="105" t="s">
        <v>76</v>
      </c>
      <c r="H17" s="105" t="s">
        <v>76</v>
      </c>
      <c r="I17" s="105" t="s">
        <v>76</v>
      </c>
      <c r="J17" s="110"/>
    </row>
    <row r="18" spans="1:10" s="82" customFormat="1" ht="4.5" customHeight="1">
      <c r="A18" s="111"/>
      <c r="B18" s="112"/>
      <c r="C18" s="112"/>
      <c r="D18" s="112"/>
      <c r="E18" s="113"/>
      <c r="F18" s="111"/>
      <c r="G18" s="112"/>
      <c r="H18" s="112"/>
      <c r="I18" s="112"/>
      <c r="J18" s="114"/>
    </row>
    <row r="19" spans="1:10" s="82" customFormat="1" ht="4.5" customHeight="1">
      <c r="A19" s="115"/>
      <c r="B19" s="116"/>
      <c r="C19" s="116"/>
      <c r="D19" s="116"/>
      <c r="E19" s="117"/>
      <c r="F19" s="115"/>
      <c r="G19" s="116"/>
      <c r="H19" s="118"/>
      <c r="I19" s="116"/>
      <c r="J19" s="87"/>
    </row>
    <row r="20" spans="1:10" s="82" customFormat="1" ht="15">
      <c r="A20" s="119" t="s">
        <v>88</v>
      </c>
      <c r="B20" s="120">
        <v>551.93</v>
      </c>
      <c r="C20" s="121">
        <v>566.4</v>
      </c>
      <c r="D20" s="118">
        <v>3.16</v>
      </c>
      <c r="E20" s="122">
        <f>C20*D20</f>
        <v>1789.824</v>
      </c>
      <c r="F20" s="123">
        <v>1.5</v>
      </c>
      <c r="G20" s="118">
        <v>550</v>
      </c>
      <c r="H20" s="124">
        <f>G20/I5</f>
        <v>388.69257950530033</v>
      </c>
      <c r="I20" s="125">
        <f>IF(F20&gt;0.2,H20*1.12,H20*1.06)</f>
        <v>435.3356890459364</v>
      </c>
      <c r="J20" s="126">
        <f>I5</f>
        <v>1.415</v>
      </c>
    </row>
    <row r="21" spans="1:10" s="82" customFormat="1" ht="4.5" customHeight="1">
      <c r="A21" s="119"/>
      <c r="B21" s="120"/>
      <c r="C21" s="127"/>
      <c r="D21" s="118"/>
      <c r="E21" s="122"/>
      <c r="F21" s="123"/>
      <c r="G21" s="118"/>
      <c r="H21" s="124"/>
      <c r="I21" s="128"/>
      <c r="J21" s="126"/>
    </row>
    <row r="22" spans="1:10" s="82" customFormat="1" ht="4.5" customHeight="1">
      <c r="A22" s="129"/>
      <c r="B22" s="130"/>
      <c r="C22" s="131"/>
      <c r="D22" s="132"/>
      <c r="E22" s="133"/>
      <c r="F22" s="134"/>
      <c r="G22" s="132"/>
      <c r="H22" s="135"/>
      <c r="I22" s="136"/>
      <c r="J22" s="137"/>
    </row>
    <row r="23" spans="1:10" s="82" customFormat="1" ht="15">
      <c r="A23" s="119" t="s">
        <v>89</v>
      </c>
      <c r="B23" s="120">
        <v>1367.09</v>
      </c>
      <c r="C23" s="138">
        <v>950</v>
      </c>
      <c r="D23" s="118">
        <v>3.61</v>
      </c>
      <c r="E23" s="122">
        <f>C23*D23</f>
        <v>3429.5</v>
      </c>
      <c r="F23" s="123">
        <v>0.15</v>
      </c>
      <c r="G23" s="118">
        <v>187</v>
      </c>
      <c r="H23" s="124">
        <f>G23/I5</f>
        <v>132.15547703180212</v>
      </c>
      <c r="I23" s="125">
        <f>IF(F23&gt;0.2,H23*1.12,H23*1.06)</f>
        <v>140.08480565371025</v>
      </c>
      <c r="J23" s="126">
        <f>J20</f>
        <v>1.415</v>
      </c>
    </row>
    <row r="24" spans="1:10" s="82" customFormat="1" ht="4.5" customHeight="1">
      <c r="A24" s="139"/>
      <c r="B24" s="140"/>
      <c r="C24" s="141"/>
      <c r="D24" s="142"/>
      <c r="E24" s="143"/>
      <c r="F24" s="144"/>
      <c r="G24" s="142"/>
      <c r="H24" s="145"/>
      <c r="I24" s="146"/>
      <c r="J24" s="147"/>
    </row>
    <row r="25" spans="1:10" s="82" customFormat="1" ht="4.5" customHeight="1">
      <c r="A25" s="119"/>
      <c r="B25" s="120"/>
      <c r="C25" s="127"/>
      <c r="D25" s="118"/>
      <c r="E25" s="122"/>
      <c r="F25" s="123"/>
      <c r="G25" s="118"/>
      <c r="H25" s="124"/>
      <c r="I25" s="128"/>
      <c r="J25" s="126"/>
    </row>
    <row r="26" spans="1:10" s="82" customFormat="1" ht="15">
      <c r="A26" s="119" t="s">
        <v>90</v>
      </c>
      <c r="B26" s="120">
        <v>1371.99</v>
      </c>
      <c r="C26" s="138">
        <f>B26/I5</f>
        <v>969.6042402826855</v>
      </c>
      <c r="D26" s="118">
        <v>3.6</v>
      </c>
      <c r="E26" s="122">
        <f>C26*D26</f>
        <v>3490.575265017668</v>
      </c>
      <c r="F26" s="123">
        <v>0.15</v>
      </c>
      <c r="G26" s="118">
        <v>187</v>
      </c>
      <c r="H26" s="124">
        <f>G26/I5</f>
        <v>132.15547703180212</v>
      </c>
      <c r="I26" s="125">
        <f>IF(F26&gt;0.2,H26*1.12,H26*1.06)</f>
        <v>140.08480565371025</v>
      </c>
      <c r="J26" s="126">
        <f>J20</f>
        <v>1.415</v>
      </c>
    </row>
    <row r="27" spans="1:10" s="82" customFormat="1" ht="4.5" customHeight="1">
      <c r="A27" s="119"/>
      <c r="B27" s="120"/>
      <c r="C27" s="127"/>
      <c r="D27" s="118"/>
      <c r="E27" s="122"/>
      <c r="F27" s="123"/>
      <c r="G27" s="118"/>
      <c r="H27" s="124"/>
      <c r="I27" s="128"/>
      <c r="J27" s="126"/>
    </row>
    <row r="28" spans="1:10" s="82" customFormat="1" ht="4.5" customHeight="1">
      <c r="A28" s="129"/>
      <c r="B28" s="130"/>
      <c r="C28" s="131"/>
      <c r="D28" s="132"/>
      <c r="E28" s="133"/>
      <c r="F28" s="134"/>
      <c r="G28" s="132"/>
      <c r="H28" s="135"/>
      <c r="I28" s="136"/>
      <c r="J28" s="137"/>
    </row>
    <row r="29" spans="1:10" s="82" customFormat="1" ht="15">
      <c r="A29" s="119" t="s">
        <v>91</v>
      </c>
      <c r="B29" s="120">
        <v>958.08</v>
      </c>
      <c r="C29" s="121">
        <v>664</v>
      </c>
      <c r="D29" s="118">
        <v>3.61</v>
      </c>
      <c r="E29" s="122">
        <f>C29*D29</f>
        <v>2397.04</v>
      </c>
      <c r="F29" s="123">
        <v>0.15</v>
      </c>
      <c r="G29" s="118">
        <v>138</v>
      </c>
      <c r="H29" s="124">
        <f>G29/I5</f>
        <v>97.52650176678445</v>
      </c>
      <c r="I29" s="125">
        <f>IF(F29&gt;0.2,H29*1.12,H29*1.06)</f>
        <v>103.37809187279152</v>
      </c>
      <c r="J29" s="126">
        <f>J20</f>
        <v>1.415</v>
      </c>
    </row>
    <row r="30" spans="1:10" s="82" customFormat="1" ht="4.5" customHeight="1">
      <c r="A30" s="111"/>
      <c r="B30" s="112"/>
      <c r="C30" s="112"/>
      <c r="D30" s="112"/>
      <c r="E30" s="148"/>
      <c r="F30" s="111"/>
      <c r="G30" s="112"/>
      <c r="H30" s="142"/>
      <c r="I30" s="112"/>
      <c r="J30" s="149"/>
    </row>
    <row r="31" spans="1:10" s="82" customFormat="1" ht="4.5" customHeight="1">
      <c r="A31" s="115"/>
      <c r="B31" s="116"/>
      <c r="C31" s="116"/>
      <c r="D31" s="116"/>
      <c r="E31" s="117"/>
      <c r="F31" s="115"/>
      <c r="G31" s="150"/>
      <c r="H31" s="116"/>
      <c r="I31" s="116"/>
      <c r="J31" s="87"/>
    </row>
    <row r="32" spans="1:10" s="82" customFormat="1" ht="4.5" customHeight="1">
      <c r="A32" s="115"/>
      <c r="B32" s="116"/>
      <c r="C32" s="116"/>
      <c r="D32" s="116"/>
      <c r="E32" s="117"/>
      <c r="F32" s="115"/>
      <c r="G32" s="116"/>
      <c r="H32" s="116"/>
      <c r="I32" s="116"/>
      <c r="J32" s="117"/>
    </row>
    <row r="33" spans="1:10" s="82" customFormat="1" ht="12.75">
      <c r="A33" s="83"/>
      <c r="B33" s="116"/>
      <c r="C33" s="116"/>
      <c r="D33" s="116"/>
      <c r="E33" s="117"/>
      <c r="F33" s="115"/>
      <c r="G33" s="116"/>
      <c r="H33" s="116"/>
      <c r="I33" s="116"/>
      <c r="J33" s="117"/>
    </row>
    <row r="34" spans="1:10" s="82" customFormat="1" ht="4.5" customHeight="1">
      <c r="A34" s="115"/>
      <c r="B34" s="116"/>
      <c r="C34" s="116"/>
      <c r="D34" s="116"/>
      <c r="E34" s="87"/>
      <c r="F34" s="115"/>
      <c r="G34" s="116"/>
      <c r="H34" s="116"/>
      <c r="I34" s="116"/>
      <c r="J34" s="117"/>
    </row>
    <row r="35" spans="1:10" s="82" customFormat="1" ht="4.5" customHeight="1">
      <c r="A35" s="115"/>
      <c r="B35" s="116"/>
      <c r="C35" s="116"/>
      <c r="D35" s="116"/>
      <c r="E35" s="87"/>
      <c r="F35" s="115"/>
      <c r="G35" s="116"/>
      <c r="H35" s="116"/>
      <c r="I35" s="116"/>
      <c r="J35" s="117"/>
    </row>
    <row r="36" spans="1:10" s="82" customFormat="1" ht="12.75">
      <c r="A36" s="115"/>
      <c r="B36" s="116"/>
      <c r="C36" s="116"/>
      <c r="D36" s="116"/>
      <c r="E36" s="87"/>
      <c r="F36" s="115"/>
      <c r="G36" s="116"/>
      <c r="H36" s="116"/>
      <c r="I36" s="116"/>
      <c r="J36" s="117"/>
    </row>
    <row r="37" spans="1:10" s="82" customFormat="1" ht="4.5" customHeight="1" thickBot="1">
      <c r="A37" s="111"/>
      <c r="B37" s="112"/>
      <c r="C37" s="112"/>
      <c r="D37" s="112"/>
      <c r="E37" s="114"/>
      <c r="F37" s="115"/>
      <c r="G37" s="116"/>
      <c r="H37" s="116"/>
      <c r="I37" s="116"/>
      <c r="J37" s="117"/>
    </row>
    <row r="38" spans="1:10" s="82" customFormat="1" ht="4.5" customHeight="1">
      <c r="A38" s="115"/>
      <c r="B38" s="116"/>
      <c r="C38" s="116"/>
      <c r="D38" s="116"/>
      <c r="E38" s="151"/>
      <c r="F38" s="79"/>
      <c r="G38" s="80"/>
      <c r="H38" s="81"/>
      <c r="I38" s="80"/>
      <c r="J38" s="81"/>
    </row>
    <row r="39" spans="1:10" s="82" customFormat="1" ht="15">
      <c r="A39" s="152" t="s">
        <v>77</v>
      </c>
      <c r="B39" s="153"/>
      <c r="C39" s="124">
        <f>SUM(C20:C29)</f>
        <v>3150.0042402826857</v>
      </c>
      <c r="D39" s="124">
        <f>E39/C39</f>
        <v>3.5260077186502183</v>
      </c>
      <c r="E39" s="154">
        <f>SUM(E20:E38)</f>
        <v>11106.939265017667</v>
      </c>
      <c r="F39" s="155" t="s">
        <v>78</v>
      </c>
      <c r="G39" s="156"/>
      <c r="H39" s="157"/>
      <c r="I39" s="158">
        <f>SUM(I20:I38)</f>
        <v>818.8833922261484</v>
      </c>
      <c r="J39" s="87"/>
    </row>
    <row r="40" spans="1:10" s="82" customFormat="1" ht="4.5" customHeight="1" thickBot="1">
      <c r="A40" s="159"/>
      <c r="B40" s="160"/>
      <c r="C40" s="161"/>
      <c r="D40" s="161"/>
      <c r="E40" s="162"/>
      <c r="F40" s="83"/>
      <c r="G40" s="84"/>
      <c r="H40" s="87"/>
      <c r="I40" s="163"/>
      <c r="J40" s="87"/>
    </row>
    <row r="41" spans="1:10" s="82" customFormat="1" ht="4.5" customHeight="1" thickTop="1">
      <c r="A41" s="84"/>
      <c r="B41" s="150"/>
      <c r="C41" s="127"/>
      <c r="D41" s="127"/>
      <c r="E41" s="54"/>
      <c r="F41" s="79"/>
      <c r="G41" s="80"/>
      <c r="H41" s="81"/>
      <c r="I41" s="164"/>
      <c r="J41" s="81"/>
    </row>
    <row r="42" spans="1:10" s="82" customFormat="1" ht="15">
      <c r="A42" s="98" t="s">
        <v>79</v>
      </c>
      <c r="B42" s="150"/>
      <c r="C42" s="124">
        <v>1742</v>
      </c>
      <c r="D42" s="124">
        <v>5.022</v>
      </c>
      <c r="E42" s="165">
        <f>C42*D42</f>
        <v>8748.324</v>
      </c>
      <c r="F42" s="155" t="s">
        <v>80</v>
      </c>
      <c r="G42" s="156"/>
      <c r="H42" s="157"/>
      <c r="I42" s="166">
        <v>2155</v>
      </c>
      <c r="J42" s="87"/>
    </row>
    <row r="43" spans="1:10" s="82" customFormat="1" ht="4.5" customHeight="1" thickBot="1">
      <c r="A43" s="95"/>
      <c r="B43" s="96"/>
      <c r="C43" s="167"/>
      <c r="D43" s="168"/>
      <c r="E43" s="169"/>
      <c r="F43" s="88"/>
      <c r="G43" s="89"/>
      <c r="H43" s="90"/>
      <c r="I43" s="89"/>
      <c r="J43" s="90"/>
    </row>
    <row r="44" spans="1:10" s="82" customFormat="1" ht="4.5" customHeight="1">
      <c r="A44" s="84"/>
      <c r="B44" s="150"/>
      <c r="C44" s="121"/>
      <c r="D44" s="170"/>
      <c r="E44" s="165"/>
      <c r="F44" s="84"/>
      <c r="G44" s="84"/>
      <c r="H44" s="84"/>
      <c r="I44" s="84"/>
      <c r="J44" s="84"/>
    </row>
    <row r="45" spans="1:10" s="82" customFormat="1" ht="15">
      <c r="A45" s="98" t="s">
        <v>81</v>
      </c>
      <c r="B45" s="150"/>
      <c r="C45" s="125">
        <v>214.9</v>
      </c>
      <c r="D45" s="124">
        <v>4.12</v>
      </c>
      <c r="E45" s="165">
        <f>C45*D45</f>
        <v>885.388</v>
      </c>
      <c r="F45" s="84"/>
      <c r="G45" s="84"/>
      <c r="H45" s="84"/>
      <c r="I45" s="84"/>
      <c r="J45" s="84"/>
    </row>
    <row r="46" spans="1:10" s="82" customFormat="1" ht="5.25" customHeight="1" thickBot="1">
      <c r="A46" s="89"/>
      <c r="B46" s="150"/>
      <c r="C46" s="116"/>
      <c r="D46" s="116"/>
      <c r="E46" s="171"/>
      <c r="F46" s="84"/>
      <c r="G46" s="84"/>
      <c r="H46" s="84"/>
      <c r="I46" s="84"/>
      <c r="J46" s="84"/>
    </row>
    <row r="47" spans="1:10" s="82" customFormat="1" ht="4.5" customHeight="1">
      <c r="A47" s="83"/>
      <c r="B47" s="172"/>
      <c r="C47" s="102"/>
      <c r="D47" s="102"/>
      <c r="E47" s="173"/>
      <c r="F47" s="84"/>
      <c r="G47" s="84"/>
      <c r="H47" s="84"/>
      <c r="I47" s="84"/>
      <c r="J47" s="84"/>
    </row>
    <row r="48" spans="1:10" s="82" customFormat="1" ht="20.25" customHeight="1">
      <c r="A48" s="174" t="s">
        <v>82</v>
      </c>
      <c r="B48" s="150"/>
      <c r="C48" s="124">
        <f>SUM(C39:C47)</f>
        <v>5106.904240282685</v>
      </c>
      <c r="D48" s="124">
        <f>E48/C48</f>
        <v>4.061296294028336</v>
      </c>
      <c r="E48" s="154">
        <f>SUM(E39:E47)</f>
        <v>20740.651265017666</v>
      </c>
      <c r="F48" s="84"/>
      <c r="G48" s="84"/>
      <c r="H48" s="84"/>
      <c r="I48" s="84"/>
      <c r="J48" s="84"/>
    </row>
    <row r="49" spans="1:10" s="82" customFormat="1" ht="7.5" customHeight="1" thickBot="1">
      <c r="A49" s="88"/>
      <c r="B49" s="175"/>
      <c r="C49" s="176"/>
      <c r="D49" s="176"/>
      <c r="E49" s="90"/>
      <c r="F49" s="84"/>
      <c r="G49" s="84"/>
      <c r="H49" s="84"/>
      <c r="I49" s="84"/>
      <c r="J49" s="84"/>
    </row>
    <row r="50" s="82" customFormat="1" ht="12.75"/>
    <row r="51" s="82" customFormat="1" ht="12.75"/>
    <row r="52" spans="2:8" s="177" customFormat="1" ht="13.5" thickBot="1">
      <c r="B52" s="177" t="s">
        <v>83</v>
      </c>
      <c r="D52" s="177" t="s">
        <v>84</v>
      </c>
      <c r="F52" s="177" t="s">
        <v>85</v>
      </c>
      <c r="H52" s="177" t="s">
        <v>86</v>
      </c>
    </row>
    <row r="53" spans="2:9" s="82" customFormat="1" ht="12.75">
      <c r="B53" s="79">
        <f>F29</f>
        <v>0.15</v>
      </c>
      <c r="C53" s="80"/>
      <c r="D53" s="80">
        <f>F26</f>
        <v>0.15</v>
      </c>
      <c r="E53" s="172"/>
      <c r="F53" s="80">
        <f>F23</f>
        <v>0.15</v>
      </c>
      <c r="G53" s="172"/>
      <c r="H53" s="80">
        <f>F20</f>
        <v>1.5</v>
      </c>
      <c r="I53" s="81"/>
    </row>
    <row r="54" spans="2:9" s="82" customFormat="1" ht="12.75">
      <c r="B54" s="83"/>
      <c r="C54" s="84"/>
      <c r="D54" s="178"/>
      <c r="E54" s="150"/>
      <c r="F54" s="84"/>
      <c r="G54" s="150"/>
      <c r="H54" s="84"/>
      <c r="I54" s="87"/>
    </row>
    <row r="55" spans="2:9" s="82" customFormat="1" ht="12.75">
      <c r="B55" s="83"/>
      <c r="C55" s="84"/>
      <c r="D55" s="178"/>
      <c r="E55" s="150"/>
      <c r="F55" s="84"/>
      <c r="G55" s="150"/>
      <c r="H55" s="84"/>
      <c r="I55" s="87"/>
    </row>
    <row r="56" spans="2:9" s="82" customFormat="1" ht="12.75">
      <c r="B56" s="179">
        <f>C29</f>
        <v>664</v>
      </c>
      <c r="C56" s="180" t="s">
        <v>87</v>
      </c>
      <c r="D56" s="181">
        <f>C26</f>
        <v>969.6042402826855</v>
      </c>
      <c r="E56" s="182" t="s">
        <v>87</v>
      </c>
      <c r="F56" s="180">
        <f>C23</f>
        <v>950</v>
      </c>
      <c r="G56" s="182" t="s">
        <v>87</v>
      </c>
      <c r="H56" s="180">
        <f>C20</f>
        <v>566.4</v>
      </c>
      <c r="I56" s="183" t="s">
        <v>87</v>
      </c>
    </row>
    <row r="57" spans="2:9" s="82" customFormat="1" ht="12.75">
      <c r="B57" s="83"/>
      <c r="C57" s="84"/>
      <c r="D57" s="178"/>
      <c r="E57" s="150"/>
      <c r="F57" s="84"/>
      <c r="G57" s="150"/>
      <c r="H57" s="84"/>
      <c r="I57" s="87"/>
    </row>
    <row r="58" spans="2:9" s="82" customFormat="1" ht="12.75">
      <c r="B58" s="83"/>
      <c r="C58" s="84"/>
      <c r="D58" s="178"/>
      <c r="E58" s="150"/>
      <c r="F58" s="84"/>
      <c r="G58" s="150"/>
      <c r="H58" s="84"/>
      <c r="I58" s="87"/>
    </row>
    <row r="59" spans="2:9" s="82" customFormat="1" ht="12.75">
      <c r="B59" s="83"/>
      <c r="C59" s="84"/>
      <c r="D59" s="178"/>
      <c r="E59" s="150"/>
      <c r="F59" s="84"/>
      <c r="G59" s="150"/>
      <c r="H59" s="84"/>
      <c r="I59" s="87"/>
    </row>
    <row r="60" spans="2:9" s="82" customFormat="1" ht="12.75">
      <c r="B60" s="84"/>
      <c r="C60" s="84"/>
      <c r="D60" s="84"/>
      <c r="E60" s="84"/>
      <c r="F60" s="84"/>
      <c r="G60" s="84"/>
      <c r="H60" s="84"/>
      <c r="I60" s="84"/>
    </row>
    <row r="61" s="82" customFormat="1" ht="12.75"/>
    <row r="62" s="82" customFormat="1" ht="12.75"/>
    <row r="63" s="82" customFormat="1" ht="12.75"/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75" zoomScaleNormal="75" zoomScaleSheetLayoutView="75" workbookViewId="0" topLeftCell="A53">
      <selection activeCell="E63" sqref="E63"/>
    </sheetView>
  </sheetViews>
  <sheetFormatPr defaultColWidth="9.140625" defaultRowHeight="12.75"/>
  <cols>
    <col min="1" max="1" width="10.7109375" style="2" customWidth="1"/>
    <col min="2" max="2" width="9.140625" style="2" customWidth="1"/>
    <col min="3" max="3" width="6.7109375" style="2" customWidth="1"/>
    <col min="4" max="4" width="9.28125" style="2" customWidth="1"/>
    <col min="5" max="5" width="9.7109375" style="2" customWidth="1"/>
    <col min="6" max="6" width="2.28125" style="2" customWidth="1"/>
    <col min="7" max="7" width="10.7109375" style="2" customWidth="1"/>
    <col min="8" max="8" width="9.140625" style="2" customWidth="1"/>
    <col min="9" max="9" width="6.7109375" style="2" customWidth="1"/>
    <col min="10" max="10" width="9.140625" style="2" customWidth="1"/>
    <col min="11" max="11" width="9.7109375" style="2" customWidth="1"/>
    <col min="12" max="16384" width="9.140625" style="2" customWidth="1"/>
  </cols>
  <sheetData>
    <row r="1" ht="18">
      <c r="A1" s="1" t="s">
        <v>92</v>
      </c>
    </row>
    <row r="2" ht="13.5" thickBot="1"/>
    <row r="3" spans="1:11" ht="12.75">
      <c r="A3" s="3"/>
      <c r="B3" s="4"/>
      <c r="C3" s="4"/>
      <c r="D3" s="4"/>
      <c r="E3" s="4"/>
      <c r="F3" s="4"/>
      <c r="G3" s="4"/>
      <c r="H3" s="4"/>
      <c r="I3" s="4"/>
      <c r="J3" s="4"/>
      <c r="K3" s="7"/>
    </row>
    <row r="4" spans="1:11" ht="15">
      <c r="A4" s="184" t="s">
        <v>93</v>
      </c>
      <c r="B4" s="15"/>
      <c r="C4" s="15"/>
      <c r="E4" s="185" t="s">
        <v>94</v>
      </c>
      <c r="F4" s="15"/>
      <c r="G4" s="15"/>
      <c r="H4" s="185" t="s">
        <v>95</v>
      </c>
      <c r="I4" s="15"/>
      <c r="J4" s="15"/>
      <c r="K4" s="18"/>
    </row>
    <row r="5" spans="1:11" ht="13.5" thickBot="1">
      <c r="A5" s="40"/>
      <c r="B5" s="43"/>
      <c r="C5" s="43"/>
      <c r="D5" s="43"/>
      <c r="E5" s="43"/>
      <c r="F5" s="43"/>
      <c r="G5" s="43"/>
      <c r="H5" s="43"/>
      <c r="I5" s="43"/>
      <c r="J5" s="43"/>
      <c r="K5" s="44"/>
    </row>
    <row r="6" ht="7.5" customHeight="1" thickBot="1"/>
    <row r="7" spans="1:11" s="192" customFormat="1" ht="18" customHeight="1">
      <c r="A7" s="186"/>
      <c r="B7" s="187" t="s">
        <v>96</v>
      </c>
      <c r="C7" s="188"/>
      <c r="D7" s="188"/>
      <c r="E7" s="189"/>
      <c r="F7" s="190"/>
      <c r="G7" s="191" t="s">
        <v>97</v>
      </c>
      <c r="H7" s="188"/>
      <c r="I7" s="188"/>
      <c r="J7" s="188"/>
      <c r="K7" s="189"/>
    </row>
    <row r="8" spans="1:11" s="192" customFormat="1" ht="4.5" customHeight="1">
      <c r="A8" s="193"/>
      <c r="B8" s="190"/>
      <c r="C8" s="190"/>
      <c r="D8" s="190"/>
      <c r="E8" s="194"/>
      <c r="G8" s="193"/>
      <c r="H8" s="190"/>
      <c r="I8" s="190"/>
      <c r="J8" s="190"/>
      <c r="K8" s="194"/>
    </row>
    <row r="9" spans="1:11" s="192" customFormat="1" ht="4.5" customHeight="1">
      <c r="A9" s="195"/>
      <c r="B9" s="196"/>
      <c r="C9" s="197"/>
      <c r="D9" s="196"/>
      <c r="E9" s="198"/>
      <c r="G9" s="195"/>
      <c r="H9" s="196"/>
      <c r="I9" s="197"/>
      <c r="J9" s="196"/>
      <c r="K9" s="198"/>
    </row>
    <row r="10" spans="1:11" s="204" customFormat="1" ht="16.5">
      <c r="A10" s="199" t="s">
        <v>98</v>
      </c>
      <c r="B10" s="200" t="s">
        <v>63</v>
      </c>
      <c r="C10" s="201" t="s">
        <v>64</v>
      </c>
      <c r="D10" s="200" t="s">
        <v>65</v>
      </c>
      <c r="E10" s="202" t="s">
        <v>99</v>
      </c>
      <c r="F10" s="203"/>
      <c r="G10" s="199" t="s">
        <v>98</v>
      </c>
      <c r="H10" s="200" t="s">
        <v>63</v>
      </c>
      <c r="I10" s="201" t="s">
        <v>64</v>
      </c>
      <c r="J10" s="200" t="s">
        <v>65</v>
      </c>
      <c r="K10" s="202" t="s">
        <v>99</v>
      </c>
    </row>
    <row r="11" spans="1:11" s="209" customFormat="1" ht="4.5" customHeight="1" thickBot="1">
      <c r="A11" s="205"/>
      <c r="B11" s="206"/>
      <c r="C11" s="207"/>
      <c r="D11" s="206"/>
      <c r="E11" s="208"/>
      <c r="G11" s="205"/>
      <c r="H11" s="206"/>
      <c r="I11" s="207"/>
      <c r="J11" s="206"/>
      <c r="K11" s="208"/>
    </row>
    <row r="12" spans="1:11" s="209" customFormat="1" ht="15.75" thickTop="1">
      <c r="A12" s="210" t="s">
        <v>100</v>
      </c>
      <c r="B12" s="211">
        <v>15</v>
      </c>
      <c r="C12" s="211">
        <v>2.29</v>
      </c>
      <c r="D12" s="212">
        <f aca="true" t="shared" si="0" ref="D12:D17">B12*C12</f>
        <v>34.35</v>
      </c>
      <c r="E12" s="213">
        <v>4.85</v>
      </c>
      <c r="G12" s="210" t="s">
        <v>100</v>
      </c>
      <c r="H12" s="211">
        <v>15</v>
      </c>
      <c r="I12" s="211">
        <v>2.29</v>
      </c>
      <c r="J12" s="212">
        <f aca="true" t="shared" si="1" ref="J12:J17">H12*I12</f>
        <v>34.35</v>
      </c>
      <c r="K12" s="213">
        <v>4.85</v>
      </c>
    </row>
    <row r="13" spans="1:11" s="209" customFormat="1" ht="15">
      <c r="A13" s="214" t="s">
        <v>101</v>
      </c>
      <c r="B13" s="215">
        <v>6</v>
      </c>
      <c r="C13" s="215">
        <v>2.39</v>
      </c>
      <c r="D13" s="216">
        <f t="shared" si="0"/>
        <v>14.34</v>
      </c>
      <c r="E13" s="217">
        <v>4.6</v>
      </c>
      <c r="G13" s="214" t="s">
        <v>101</v>
      </c>
      <c r="H13" s="215">
        <v>6</v>
      </c>
      <c r="I13" s="215">
        <v>2.39</v>
      </c>
      <c r="J13" s="216">
        <f t="shared" si="1"/>
        <v>14.34</v>
      </c>
      <c r="K13" s="217">
        <v>4.6</v>
      </c>
    </row>
    <row r="14" spans="1:11" s="209" customFormat="1" ht="15">
      <c r="A14" s="214" t="s">
        <v>102</v>
      </c>
      <c r="B14" s="215">
        <v>10.2</v>
      </c>
      <c r="C14" s="215">
        <v>2.39</v>
      </c>
      <c r="D14" s="216">
        <f t="shared" si="0"/>
        <v>24.378</v>
      </c>
      <c r="E14" s="217">
        <v>2</v>
      </c>
      <c r="G14" s="214" t="s">
        <v>102</v>
      </c>
      <c r="H14" s="215">
        <v>1.2</v>
      </c>
      <c r="I14" s="215">
        <v>2.39</v>
      </c>
      <c r="J14" s="216">
        <f t="shared" si="1"/>
        <v>2.868</v>
      </c>
      <c r="K14" s="217">
        <v>2</v>
      </c>
    </row>
    <row r="15" spans="1:11" s="209" customFormat="1" ht="15">
      <c r="A15" s="214" t="s">
        <v>103</v>
      </c>
      <c r="B15" s="215">
        <v>5</v>
      </c>
      <c r="C15" s="215">
        <v>1.5</v>
      </c>
      <c r="D15" s="216">
        <f t="shared" si="0"/>
        <v>7.5</v>
      </c>
      <c r="E15" s="217">
        <v>0.3</v>
      </c>
      <c r="G15" s="214" t="s">
        <v>103</v>
      </c>
      <c r="H15" s="215">
        <v>4.8</v>
      </c>
      <c r="I15" s="215">
        <v>1.5</v>
      </c>
      <c r="J15" s="216">
        <f t="shared" si="1"/>
        <v>7.199999999999999</v>
      </c>
      <c r="K15" s="217">
        <v>0.3</v>
      </c>
    </row>
    <row r="16" spans="1:11" s="209" customFormat="1" ht="15">
      <c r="A16" s="214" t="s">
        <v>104</v>
      </c>
      <c r="B16" s="215">
        <v>29</v>
      </c>
      <c r="C16" s="215">
        <v>3.335</v>
      </c>
      <c r="D16" s="216">
        <f t="shared" si="0"/>
        <v>96.715</v>
      </c>
      <c r="E16" s="217">
        <v>149.84</v>
      </c>
      <c r="G16" s="214" t="s">
        <v>104</v>
      </c>
      <c r="H16" s="215">
        <v>29</v>
      </c>
      <c r="I16" s="215">
        <v>3.335</v>
      </c>
      <c r="J16" s="216">
        <f t="shared" si="1"/>
        <v>96.715</v>
      </c>
      <c r="K16" s="217">
        <v>149.84</v>
      </c>
    </row>
    <row r="17" spans="1:11" s="209" customFormat="1" ht="15">
      <c r="A17" s="214" t="s">
        <v>105</v>
      </c>
      <c r="B17" s="218">
        <v>7.5</v>
      </c>
      <c r="C17" s="218">
        <v>1.035</v>
      </c>
      <c r="D17" s="219">
        <f t="shared" si="0"/>
        <v>7.762499999999999</v>
      </c>
      <c r="E17" s="217">
        <v>0.4</v>
      </c>
      <c r="G17" s="214" t="s">
        <v>105</v>
      </c>
      <c r="H17" s="218">
        <v>7.5</v>
      </c>
      <c r="I17" s="218">
        <v>1.035</v>
      </c>
      <c r="J17" s="219">
        <f t="shared" si="1"/>
        <v>7.762499999999999</v>
      </c>
      <c r="K17" s="217">
        <v>0.4</v>
      </c>
    </row>
    <row r="18" spans="1:11" s="225" customFormat="1" ht="16.5" thickBot="1">
      <c r="A18" s="220" t="s">
        <v>106</v>
      </c>
      <c r="B18" s="221">
        <f>B12+B13+B14+B15+B16+B17</f>
        <v>72.7</v>
      </c>
      <c r="C18" s="222">
        <f>D18/B18</f>
        <v>2.5453301237964236</v>
      </c>
      <c r="D18" s="223">
        <f>D12+D13+D14+D15+D16+D17</f>
        <v>185.0455</v>
      </c>
      <c r="E18" s="224">
        <f>SUM(E12:E17)</f>
        <v>161.99</v>
      </c>
      <c r="G18" s="220" t="s">
        <v>106</v>
      </c>
      <c r="H18" s="221">
        <f>H12+H13+H14+H15+H16+H17</f>
        <v>63.5</v>
      </c>
      <c r="I18" s="222">
        <f>J18/H18</f>
        <v>2.5706377952755908</v>
      </c>
      <c r="J18" s="223">
        <f>J12+J13+J14+J15+J16+J17</f>
        <v>163.2355</v>
      </c>
      <c r="K18" s="224">
        <f>SUM(K12:K17)</f>
        <v>161.99</v>
      </c>
    </row>
    <row r="19" spans="1:11" s="209" customFormat="1" ht="15.75" thickTop="1">
      <c r="A19" s="210" t="s">
        <v>107</v>
      </c>
      <c r="B19" s="211">
        <v>30.57</v>
      </c>
      <c r="C19" s="211">
        <v>1.18</v>
      </c>
      <c r="D19" s="212">
        <f aca="true" t="shared" si="2" ref="D19:D26">B19*C19</f>
        <v>36.0726</v>
      </c>
      <c r="E19" s="213">
        <v>7.76</v>
      </c>
      <c r="G19" s="210" t="s">
        <v>107</v>
      </c>
      <c r="H19" s="211">
        <v>26.57</v>
      </c>
      <c r="I19" s="211">
        <v>1</v>
      </c>
      <c r="J19" s="212">
        <f aca="true" t="shared" si="3" ref="J19:J26">H19*I19</f>
        <v>26.57</v>
      </c>
      <c r="K19" s="213">
        <v>7.76</v>
      </c>
    </row>
    <row r="20" spans="1:11" s="209" customFormat="1" ht="15">
      <c r="A20" s="214" t="s">
        <v>108</v>
      </c>
      <c r="B20" s="215">
        <v>17.2</v>
      </c>
      <c r="C20" s="215">
        <v>1.23</v>
      </c>
      <c r="D20" s="216">
        <f t="shared" si="2"/>
        <v>21.156</v>
      </c>
      <c r="E20" s="217">
        <v>7.76</v>
      </c>
      <c r="G20" s="214" t="s">
        <v>108</v>
      </c>
      <c r="H20" s="215">
        <v>17.2</v>
      </c>
      <c r="I20" s="215">
        <v>1.23</v>
      </c>
      <c r="J20" s="216">
        <f t="shared" si="3"/>
        <v>21.156</v>
      </c>
      <c r="K20" s="217">
        <v>7.76</v>
      </c>
    </row>
    <row r="21" spans="1:11" s="209" customFormat="1" ht="15">
      <c r="A21" s="214" t="s">
        <v>109</v>
      </c>
      <c r="B21" s="215">
        <v>1.89</v>
      </c>
      <c r="C21" s="215">
        <v>3.94</v>
      </c>
      <c r="D21" s="216">
        <f t="shared" si="2"/>
        <v>7.446599999999999</v>
      </c>
      <c r="E21" s="217">
        <v>0.11</v>
      </c>
      <c r="G21" s="214" t="s">
        <v>109</v>
      </c>
      <c r="H21" s="215">
        <v>1.89</v>
      </c>
      <c r="I21" s="215">
        <v>3.94</v>
      </c>
      <c r="J21" s="216">
        <f t="shared" si="3"/>
        <v>7.446599999999999</v>
      </c>
      <c r="K21" s="217">
        <v>0.11</v>
      </c>
    </row>
    <row r="22" spans="1:11" s="209" customFormat="1" ht="15">
      <c r="A22" s="214" t="s">
        <v>110</v>
      </c>
      <c r="B22" s="215">
        <v>1.68</v>
      </c>
      <c r="C22" s="215">
        <v>4.8</v>
      </c>
      <c r="D22" s="216">
        <f t="shared" si="2"/>
        <v>8.064</v>
      </c>
      <c r="E22" s="217">
        <v>0.3</v>
      </c>
      <c r="G22" s="214" t="s">
        <v>110</v>
      </c>
      <c r="H22" s="215">
        <v>1.68</v>
      </c>
      <c r="I22" s="215">
        <v>4.8</v>
      </c>
      <c r="J22" s="216">
        <f t="shared" si="3"/>
        <v>8.064</v>
      </c>
      <c r="K22" s="217">
        <v>0.3</v>
      </c>
    </row>
    <row r="23" spans="1:11" s="209" customFormat="1" ht="15">
      <c r="A23" s="214" t="s">
        <v>111</v>
      </c>
      <c r="B23" s="215">
        <v>26.65</v>
      </c>
      <c r="C23" s="215">
        <v>0.95</v>
      </c>
      <c r="D23" s="216">
        <f t="shared" si="2"/>
        <v>25.3175</v>
      </c>
      <c r="E23" s="217">
        <v>8.69</v>
      </c>
      <c r="G23" s="214" t="s">
        <v>111</v>
      </c>
      <c r="H23" s="215">
        <v>14.65</v>
      </c>
      <c r="I23" s="215">
        <v>0.55</v>
      </c>
      <c r="J23" s="216">
        <f t="shared" si="3"/>
        <v>8.057500000000001</v>
      </c>
      <c r="K23" s="217">
        <v>8.69</v>
      </c>
    </row>
    <row r="24" spans="1:11" s="209" customFormat="1" ht="15">
      <c r="A24" s="214" t="s">
        <v>112</v>
      </c>
      <c r="B24" s="215">
        <v>12.65</v>
      </c>
      <c r="C24" s="215">
        <v>0.91</v>
      </c>
      <c r="D24" s="216">
        <f t="shared" si="2"/>
        <v>11.5115</v>
      </c>
      <c r="E24" s="217">
        <v>14.7</v>
      </c>
      <c r="G24" s="214" t="s">
        <v>112</v>
      </c>
      <c r="H24" s="215">
        <v>12.65</v>
      </c>
      <c r="I24" s="215">
        <v>0.91</v>
      </c>
      <c r="J24" s="216">
        <f t="shared" si="3"/>
        <v>11.5115</v>
      </c>
      <c r="K24" s="217">
        <v>14.7</v>
      </c>
    </row>
    <row r="25" spans="1:11" s="209" customFormat="1" ht="15">
      <c r="A25" s="214" t="s">
        <v>113</v>
      </c>
      <c r="B25" s="215">
        <v>3.24</v>
      </c>
      <c r="C25" s="215">
        <v>4.235</v>
      </c>
      <c r="D25" s="216">
        <f t="shared" si="2"/>
        <v>13.721400000000003</v>
      </c>
      <c r="E25" s="217">
        <v>0.24</v>
      </c>
      <c r="G25" s="214" t="s">
        <v>113</v>
      </c>
      <c r="H25" s="215">
        <v>3.24</v>
      </c>
      <c r="I25" s="215">
        <v>4.235</v>
      </c>
      <c r="J25" s="216">
        <f t="shared" si="3"/>
        <v>13.721400000000003</v>
      </c>
      <c r="K25" s="217">
        <v>0.24</v>
      </c>
    </row>
    <row r="26" spans="1:11" s="209" customFormat="1" ht="15">
      <c r="A26" s="214" t="s">
        <v>114</v>
      </c>
      <c r="B26" s="218">
        <v>2.16</v>
      </c>
      <c r="C26" s="218">
        <v>3.9</v>
      </c>
      <c r="D26" s="219">
        <f t="shared" si="2"/>
        <v>8.424</v>
      </c>
      <c r="E26" s="217">
        <v>0.12</v>
      </c>
      <c r="G26" s="214" t="s">
        <v>114</v>
      </c>
      <c r="H26" s="218">
        <v>2.16</v>
      </c>
      <c r="I26" s="218">
        <v>3.9</v>
      </c>
      <c r="J26" s="219">
        <f t="shared" si="3"/>
        <v>8.424</v>
      </c>
      <c r="K26" s="217">
        <v>0.12</v>
      </c>
    </row>
    <row r="27" spans="1:11" s="225" customFormat="1" ht="16.5" thickBot="1">
      <c r="A27" s="220" t="s">
        <v>106</v>
      </c>
      <c r="B27" s="221">
        <f>B19+B20+B21+B22+B23+B24+B25+B26</f>
        <v>96.03999999999999</v>
      </c>
      <c r="C27" s="222">
        <f>D27/B27</f>
        <v>1.3714452311536862</v>
      </c>
      <c r="D27" s="223">
        <f>D19+D20+D21+D22+D23+D24+D25+D26</f>
        <v>131.7136</v>
      </c>
      <c r="E27" s="224">
        <f>SUM(E19:E26)</f>
        <v>39.67999999999999</v>
      </c>
      <c r="G27" s="220" t="s">
        <v>106</v>
      </c>
      <c r="H27" s="221">
        <f>H19+H20+H21+H22+H23+H24+H25+H26</f>
        <v>80.03999999999999</v>
      </c>
      <c r="I27" s="222">
        <f>J27/H27</f>
        <v>1.311231884057971</v>
      </c>
      <c r="J27" s="223">
        <f>J19+J20+J21+J22+J23+J24+J25+J26</f>
        <v>104.951</v>
      </c>
      <c r="K27" s="224">
        <f>SUM(K19:K26)</f>
        <v>39.67999999999999</v>
      </c>
    </row>
    <row r="28" spans="1:11" s="209" customFormat="1" ht="15.75" thickTop="1">
      <c r="A28" s="210" t="s">
        <v>115</v>
      </c>
      <c r="B28" s="211">
        <v>3.05</v>
      </c>
      <c r="C28" s="211">
        <v>3.63</v>
      </c>
      <c r="D28" s="212">
        <f>B28*C28</f>
        <v>11.071499999999999</v>
      </c>
      <c r="E28" s="213">
        <v>1.01</v>
      </c>
      <c r="G28" s="210" t="s">
        <v>115</v>
      </c>
      <c r="H28" s="211">
        <v>3.05</v>
      </c>
      <c r="I28" s="211">
        <v>3.63</v>
      </c>
      <c r="J28" s="212">
        <f>H28*I28</f>
        <v>11.071499999999999</v>
      </c>
      <c r="K28" s="213">
        <v>1.01</v>
      </c>
    </row>
    <row r="29" spans="1:11" s="209" customFormat="1" ht="15">
      <c r="A29" s="214" t="s">
        <v>116</v>
      </c>
      <c r="B29" s="215">
        <v>0.2</v>
      </c>
      <c r="C29" s="215">
        <v>0.1</v>
      </c>
      <c r="D29" s="216">
        <f>B29*C29</f>
        <v>0.020000000000000004</v>
      </c>
      <c r="E29" s="217">
        <v>1.5</v>
      </c>
      <c r="G29" s="214" t="s">
        <v>116</v>
      </c>
      <c r="H29" s="215">
        <v>0.2</v>
      </c>
      <c r="I29" s="215">
        <v>0.1</v>
      </c>
      <c r="J29" s="216">
        <f>H29*I29</f>
        <v>0.020000000000000004</v>
      </c>
      <c r="K29" s="217">
        <v>1.5</v>
      </c>
    </row>
    <row r="30" spans="1:11" s="209" customFormat="1" ht="15">
      <c r="A30" s="226">
        <v>14</v>
      </c>
      <c r="B30" s="215">
        <v>0.12</v>
      </c>
      <c r="C30" s="215">
        <v>0.14</v>
      </c>
      <c r="D30" s="216">
        <f>B30*C30</f>
        <v>0.016800000000000002</v>
      </c>
      <c r="E30" s="217">
        <v>4</v>
      </c>
      <c r="G30" s="226">
        <v>14</v>
      </c>
      <c r="H30" s="215">
        <v>0.12</v>
      </c>
      <c r="I30" s="215">
        <v>0.14</v>
      </c>
      <c r="J30" s="216">
        <f>H30*I30</f>
        <v>0.016800000000000002</v>
      </c>
      <c r="K30" s="217">
        <v>4</v>
      </c>
    </row>
    <row r="31" spans="1:11" s="209" customFormat="1" ht="15">
      <c r="A31" s="226">
        <v>15</v>
      </c>
      <c r="B31" s="215">
        <v>1.55</v>
      </c>
      <c r="C31" s="215">
        <v>0.37</v>
      </c>
      <c r="D31" s="216">
        <f>B31*C31</f>
        <v>0.5735</v>
      </c>
      <c r="E31" s="217">
        <v>2.6</v>
      </c>
      <c r="G31" s="226">
        <v>15</v>
      </c>
      <c r="H31" s="215">
        <v>1.55</v>
      </c>
      <c r="I31" s="215">
        <v>0.37</v>
      </c>
      <c r="J31" s="216">
        <f>H31*I31</f>
        <v>0.5735</v>
      </c>
      <c r="K31" s="217">
        <v>2.6</v>
      </c>
    </row>
    <row r="32" spans="1:11" s="209" customFormat="1" ht="15">
      <c r="A32" s="226">
        <v>19</v>
      </c>
      <c r="B32" s="218">
        <v>0.38</v>
      </c>
      <c r="C32" s="218">
        <v>0.2</v>
      </c>
      <c r="D32" s="219">
        <f>B32*C32</f>
        <v>0.07600000000000001</v>
      </c>
      <c r="E32" s="217">
        <v>3.5</v>
      </c>
      <c r="G32" s="226">
        <v>19</v>
      </c>
      <c r="H32" s="218">
        <v>0.38</v>
      </c>
      <c r="I32" s="218">
        <v>0.2</v>
      </c>
      <c r="J32" s="219">
        <f>H32*I32</f>
        <v>0.07600000000000001</v>
      </c>
      <c r="K32" s="217">
        <v>3.5</v>
      </c>
    </row>
    <row r="33" spans="1:11" s="225" customFormat="1" ht="16.5" thickBot="1">
      <c r="A33" s="220" t="s">
        <v>106</v>
      </c>
      <c r="B33" s="221">
        <f>B28+B29+B30+B31+B32</f>
        <v>5.3</v>
      </c>
      <c r="C33" s="222">
        <f>D33/B33</f>
        <v>2.218452830188679</v>
      </c>
      <c r="D33" s="223">
        <f>D28+D29+D30+D31+D32</f>
        <v>11.757799999999998</v>
      </c>
      <c r="E33" s="224">
        <f>E28+E29+E30+E31+E32</f>
        <v>12.61</v>
      </c>
      <c r="G33" s="220" t="s">
        <v>106</v>
      </c>
      <c r="H33" s="221">
        <f>H28+H29+H30+H31+H32</f>
        <v>5.3</v>
      </c>
      <c r="I33" s="222">
        <f>J33/H33</f>
        <v>2.218452830188679</v>
      </c>
      <c r="J33" s="223">
        <f>J28+J29+J30+J31+J32</f>
        <v>11.757799999999998</v>
      </c>
      <c r="K33" s="224">
        <f>K28+K29+K30+K31+K32</f>
        <v>12.61</v>
      </c>
    </row>
    <row r="34" spans="1:11" s="209" customFormat="1" ht="15.75" thickTop="1">
      <c r="A34" s="210" t="s">
        <v>117</v>
      </c>
      <c r="B34" s="211">
        <v>0</v>
      </c>
      <c r="C34" s="211">
        <v>0.8</v>
      </c>
      <c r="D34" s="212">
        <f aca="true" t="shared" si="4" ref="D34:D42">B34*C34</f>
        <v>0</v>
      </c>
      <c r="E34" s="213">
        <v>0</v>
      </c>
      <c r="G34" s="210" t="s">
        <v>117</v>
      </c>
      <c r="H34" s="211">
        <v>0</v>
      </c>
      <c r="I34" s="211">
        <v>0.8</v>
      </c>
      <c r="J34" s="212">
        <f aca="true" t="shared" si="5" ref="J34:J42">H34*I34</f>
        <v>0</v>
      </c>
      <c r="K34" s="213">
        <v>0</v>
      </c>
    </row>
    <row r="35" spans="1:11" s="209" customFormat="1" ht="15">
      <c r="A35" s="214" t="s">
        <v>118</v>
      </c>
      <c r="B35" s="215">
        <v>1</v>
      </c>
      <c r="C35" s="215">
        <v>0.8</v>
      </c>
      <c r="D35" s="216">
        <f t="shared" si="4"/>
        <v>0.8</v>
      </c>
      <c r="E35" s="217">
        <v>1</v>
      </c>
      <c r="G35" s="214" t="s">
        <v>118</v>
      </c>
      <c r="H35" s="215">
        <v>1</v>
      </c>
      <c r="I35" s="215">
        <v>0.8</v>
      </c>
      <c r="J35" s="216">
        <f t="shared" si="5"/>
        <v>0.8</v>
      </c>
      <c r="K35" s="217">
        <v>1</v>
      </c>
    </row>
    <row r="36" spans="1:11" s="209" customFormat="1" ht="15">
      <c r="A36" s="214" t="s">
        <v>119</v>
      </c>
      <c r="B36" s="215">
        <v>0</v>
      </c>
      <c r="C36" s="215">
        <v>0.8</v>
      </c>
      <c r="D36" s="216">
        <f t="shared" si="4"/>
        <v>0</v>
      </c>
      <c r="E36" s="217">
        <v>0</v>
      </c>
      <c r="G36" s="214" t="s">
        <v>119</v>
      </c>
      <c r="H36" s="215">
        <v>0</v>
      </c>
      <c r="I36" s="215">
        <v>0.8</v>
      </c>
      <c r="J36" s="216">
        <f t="shared" si="5"/>
        <v>0</v>
      </c>
      <c r="K36" s="217">
        <v>0</v>
      </c>
    </row>
    <row r="37" spans="1:11" s="209" customFormat="1" ht="15">
      <c r="A37" s="214" t="s">
        <v>120</v>
      </c>
      <c r="B37" s="215">
        <v>0</v>
      </c>
      <c r="C37" s="215">
        <v>0.8</v>
      </c>
      <c r="D37" s="216">
        <f t="shared" si="4"/>
        <v>0</v>
      </c>
      <c r="E37" s="217">
        <v>0</v>
      </c>
      <c r="G37" s="214" t="s">
        <v>120</v>
      </c>
      <c r="H37" s="215">
        <v>0</v>
      </c>
      <c r="I37" s="215">
        <v>0.8</v>
      </c>
      <c r="J37" s="216">
        <f t="shared" si="5"/>
        <v>0</v>
      </c>
      <c r="K37" s="217">
        <v>0</v>
      </c>
    </row>
    <row r="38" spans="1:11" s="209" customFormat="1" ht="15">
      <c r="A38" s="214" t="s">
        <v>121</v>
      </c>
      <c r="B38" s="215">
        <v>1</v>
      </c>
      <c r="C38" s="215">
        <v>0.8</v>
      </c>
      <c r="D38" s="216">
        <f t="shared" si="4"/>
        <v>0.8</v>
      </c>
      <c r="E38" s="217">
        <v>1</v>
      </c>
      <c r="G38" s="214" t="s">
        <v>121</v>
      </c>
      <c r="H38" s="215">
        <v>1</v>
      </c>
      <c r="I38" s="215">
        <v>0.8</v>
      </c>
      <c r="J38" s="216">
        <f t="shared" si="5"/>
        <v>0.8</v>
      </c>
      <c r="K38" s="217">
        <v>1</v>
      </c>
    </row>
    <row r="39" spans="1:11" s="209" customFormat="1" ht="15">
      <c r="A39" s="214" t="s">
        <v>122</v>
      </c>
      <c r="B39" s="215">
        <v>1</v>
      </c>
      <c r="C39" s="215">
        <v>0.8</v>
      </c>
      <c r="D39" s="216">
        <f t="shared" si="4"/>
        <v>0.8</v>
      </c>
      <c r="E39" s="217">
        <v>1</v>
      </c>
      <c r="G39" s="214" t="s">
        <v>122</v>
      </c>
      <c r="H39" s="215">
        <v>1</v>
      </c>
      <c r="I39" s="215">
        <v>0.8</v>
      </c>
      <c r="J39" s="216">
        <f t="shared" si="5"/>
        <v>0.8</v>
      </c>
      <c r="K39" s="217">
        <v>1</v>
      </c>
    </row>
    <row r="40" spans="1:11" s="209" customFormat="1" ht="15">
      <c r="A40" s="214" t="s">
        <v>123</v>
      </c>
      <c r="B40" s="215">
        <v>0</v>
      </c>
      <c r="C40" s="215">
        <v>0.8</v>
      </c>
      <c r="D40" s="216">
        <f t="shared" si="4"/>
        <v>0</v>
      </c>
      <c r="E40" s="217">
        <v>0</v>
      </c>
      <c r="G40" s="214" t="s">
        <v>123</v>
      </c>
      <c r="H40" s="215">
        <v>0</v>
      </c>
      <c r="I40" s="215">
        <v>0.8</v>
      </c>
      <c r="J40" s="216">
        <f t="shared" si="5"/>
        <v>0</v>
      </c>
      <c r="K40" s="217">
        <v>0</v>
      </c>
    </row>
    <row r="41" spans="1:11" s="209" customFormat="1" ht="15">
      <c r="A41" s="214" t="s">
        <v>124</v>
      </c>
      <c r="B41" s="215">
        <v>1</v>
      </c>
      <c r="C41" s="215">
        <v>0.8</v>
      </c>
      <c r="D41" s="216">
        <f t="shared" si="4"/>
        <v>0.8</v>
      </c>
      <c r="E41" s="217">
        <v>1</v>
      </c>
      <c r="G41" s="214" t="s">
        <v>124</v>
      </c>
      <c r="H41" s="215">
        <v>1</v>
      </c>
      <c r="I41" s="215">
        <v>0.8</v>
      </c>
      <c r="J41" s="216">
        <f t="shared" si="5"/>
        <v>0.8</v>
      </c>
      <c r="K41" s="217">
        <v>1</v>
      </c>
    </row>
    <row r="42" spans="1:11" s="209" customFormat="1" ht="15">
      <c r="A42" s="214" t="s">
        <v>125</v>
      </c>
      <c r="B42" s="218">
        <v>0</v>
      </c>
      <c r="C42" s="218">
        <v>0.8</v>
      </c>
      <c r="D42" s="219">
        <f t="shared" si="4"/>
        <v>0</v>
      </c>
      <c r="E42" s="217">
        <v>0</v>
      </c>
      <c r="G42" s="214" t="s">
        <v>125</v>
      </c>
      <c r="H42" s="218">
        <v>0</v>
      </c>
      <c r="I42" s="218">
        <v>0.8</v>
      </c>
      <c r="J42" s="219">
        <f t="shared" si="5"/>
        <v>0</v>
      </c>
      <c r="K42" s="217">
        <v>0</v>
      </c>
    </row>
    <row r="43" spans="1:11" s="225" customFormat="1" ht="16.5" thickBot="1">
      <c r="A43" s="220" t="s">
        <v>106</v>
      </c>
      <c r="B43" s="221">
        <f>B34+B35+B36+B37+B38+B39+B40+B41+B42</f>
        <v>4</v>
      </c>
      <c r="C43" s="223">
        <f>D43/B43</f>
        <v>0.8</v>
      </c>
      <c r="D43" s="223">
        <f>D34+D35+D36+D37+D38+D39+D40+D41+D42</f>
        <v>3.2</v>
      </c>
      <c r="E43" s="224">
        <f>SUM(E34:E42)</f>
        <v>4</v>
      </c>
      <c r="G43" s="220" t="s">
        <v>106</v>
      </c>
      <c r="H43" s="221">
        <f>H34+H35+H36+H37+H38+H39+H40+H41+H42</f>
        <v>4</v>
      </c>
      <c r="I43" s="223">
        <f>J43/H43</f>
        <v>0.8</v>
      </c>
      <c r="J43" s="223">
        <f>J34+J35+J36+J37+J38+J39+J40+J41+J42</f>
        <v>3.2</v>
      </c>
      <c r="K43" s="224">
        <f>SUM(K34:K42)</f>
        <v>4</v>
      </c>
    </row>
    <row r="44" s="209" customFormat="1" ht="3.75" customHeight="1" thickBot="1" thickTop="1">
      <c r="E44" s="227"/>
    </row>
    <row r="45" spans="1:11" s="209" customFormat="1" ht="4.5" customHeight="1">
      <c r="A45" s="228"/>
      <c r="B45" s="229"/>
      <c r="C45" s="230"/>
      <c r="D45" s="229"/>
      <c r="E45" s="231"/>
      <c r="G45" s="228"/>
      <c r="H45" s="229"/>
      <c r="I45" s="230"/>
      <c r="J45" s="229"/>
      <c r="K45" s="231"/>
    </row>
    <row r="46" spans="1:11" s="236" customFormat="1" ht="15" customHeight="1">
      <c r="A46" s="232" t="s">
        <v>126</v>
      </c>
      <c r="B46" s="233">
        <f>B18+B27+B33+B43</f>
        <v>178.04000000000002</v>
      </c>
      <c r="C46" s="234">
        <f>D46/B46</f>
        <v>1.8631594023814868</v>
      </c>
      <c r="D46" s="233">
        <f>D18+D27+D33+D43</f>
        <v>331.71689999999995</v>
      </c>
      <c r="E46" s="235">
        <f>E18+E27+E33+E43</f>
        <v>218.28000000000003</v>
      </c>
      <c r="G46" s="232" t="s">
        <v>126</v>
      </c>
      <c r="H46" s="233">
        <f>H18+H27+H33+H43</f>
        <v>152.84</v>
      </c>
      <c r="I46" s="234">
        <f>J46/H46</f>
        <v>1.8525536508767337</v>
      </c>
      <c r="J46" s="233">
        <f>J18+J27+J33+J43</f>
        <v>283.1443</v>
      </c>
      <c r="K46" s="235">
        <f>K18+K27+K33+K43</f>
        <v>218.28000000000003</v>
      </c>
    </row>
    <row r="47" spans="1:11" s="209" customFormat="1" ht="4.5" customHeight="1" thickBot="1">
      <c r="A47" s="237"/>
      <c r="B47" s="238"/>
      <c r="C47" s="239"/>
      <c r="D47" s="238"/>
      <c r="E47" s="240"/>
      <c r="G47" s="237"/>
      <c r="H47" s="238"/>
      <c r="I47" s="239"/>
      <c r="J47" s="238"/>
      <c r="K47" s="240"/>
    </row>
    <row r="48" spans="1:11" s="209" customFormat="1" ht="4.5" customHeight="1">
      <c r="A48" s="228"/>
      <c r="B48" s="241"/>
      <c r="C48" s="242"/>
      <c r="D48" s="243"/>
      <c r="E48" s="244"/>
      <c r="G48" s="228"/>
      <c r="H48" s="241"/>
      <c r="I48" s="242"/>
      <c r="J48" s="243"/>
      <c r="K48" s="244"/>
    </row>
    <row r="49" spans="1:11" s="209" customFormat="1" ht="15.75">
      <c r="A49" s="232" t="s">
        <v>127</v>
      </c>
      <c r="B49" s="245">
        <f>'[1]Зер2'!C48</f>
        <v>4765</v>
      </c>
      <c r="C49" s="242"/>
      <c r="D49" s="246">
        <f>'[1]Зер2'!E48</f>
        <v>19719.05</v>
      </c>
      <c r="E49" s="244"/>
      <c r="G49" s="232" t="s">
        <v>127</v>
      </c>
      <c r="H49" s="245">
        <f>B49</f>
        <v>4765</v>
      </c>
      <c r="I49" s="242"/>
      <c r="J49" s="246">
        <f>D49</f>
        <v>19719.05</v>
      </c>
      <c r="K49" s="244"/>
    </row>
    <row r="50" spans="1:11" s="209" customFormat="1" ht="4.5" customHeight="1" thickBot="1">
      <c r="A50" s="237"/>
      <c r="B50" s="247"/>
      <c r="C50" s="242"/>
      <c r="D50" s="248"/>
      <c r="E50" s="244"/>
      <c r="G50" s="237"/>
      <c r="H50" s="247"/>
      <c r="I50" s="242"/>
      <c r="J50" s="248"/>
      <c r="K50" s="244"/>
    </row>
    <row r="51" spans="1:10" s="209" customFormat="1" ht="4.5" customHeight="1">
      <c r="A51" s="228"/>
      <c r="B51" s="241"/>
      <c r="C51" s="249"/>
      <c r="D51" s="243"/>
      <c r="G51" s="228"/>
      <c r="H51" s="241"/>
      <c r="I51" s="249"/>
      <c r="J51" s="243"/>
    </row>
    <row r="52" spans="1:10" s="254" customFormat="1" ht="14.25">
      <c r="A52" s="250" t="s">
        <v>128</v>
      </c>
      <c r="B52" s="251">
        <f>SUM(B46:B51)</f>
        <v>4943.04</v>
      </c>
      <c r="C52" s="252"/>
      <c r="D52" s="253">
        <f>SUM(D46:D51)</f>
        <v>20050.7669</v>
      </c>
      <c r="G52" s="250" t="s">
        <v>128</v>
      </c>
      <c r="H52" s="251">
        <f>SUM(H46:H51)</f>
        <v>4917.84</v>
      </c>
      <c r="I52" s="252"/>
      <c r="J52" s="253">
        <f>SUM(J46:J51)</f>
        <v>20002.1943</v>
      </c>
    </row>
    <row r="53" spans="1:10" s="209" customFormat="1" ht="4.5" customHeight="1" thickBot="1">
      <c r="A53" s="237"/>
      <c r="B53" s="240"/>
      <c r="D53" s="255"/>
      <c r="G53" s="237"/>
      <c r="H53" s="240"/>
      <c r="J53" s="255"/>
    </row>
    <row r="54" s="209" customFormat="1" ht="15"/>
    <row r="55" spans="1:11" s="61" customFormat="1" ht="15">
      <c r="A55" s="256" t="s">
        <v>129</v>
      </c>
      <c r="C55" s="257" t="s">
        <v>130</v>
      </c>
      <c r="D55" s="256" t="s">
        <v>131</v>
      </c>
      <c r="E55" s="258">
        <f>D52/B52</f>
        <v>4.056363472680779</v>
      </c>
      <c r="G55" s="256" t="s">
        <v>132</v>
      </c>
      <c r="I55" s="257" t="s">
        <v>130</v>
      </c>
      <c r="J55" s="256" t="s">
        <v>131</v>
      </c>
      <c r="K55" s="258">
        <f>J52/H52</f>
        <v>4.0672722780733</v>
      </c>
    </row>
    <row r="56" spans="3:11" s="61" customFormat="1" ht="15">
      <c r="C56" s="259"/>
      <c r="D56" s="256"/>
      <c r="E56" s="65"/>
      <c r="I56" s="259"/>
      <c r="J56" s="256"/>
      <c r="K56" s="65"/>
    </row>
    <row r="57" spans="3:11" s="61" customFormat="1" ht="15">
      <c r="C57" s="257" t="s">
        <v>133</v>
      </c>
      <c r="D57" s="256"/>
      <c r="E57" s="258">
        <f>E46/B52</f>
        <v>0.044159060011652755</v>
      </c>
      <c r="I57" s="257" t="s">
        <v>133</v>
      </c>
      <c r="J57" s="256"/>
      <c r="K57" s="258">
        <f>K46/H52</f>
        <v>0.04438533990532429</v>
      </c>
    </row>
    <row r="58" spans="3:11" s="61" customFormat="1" ht="15">
      <c r="C58" s="257"/>
      <c r="D58" s="256"/>
      <c r="E58" s="260"/>
      <c r="I58" s="257"/>
      <c r="J58" s="256"/>
      <c r="K58" s="260"/>
    </row>
    <row r="59" spans="3:11" s="61" customFormat="1" ht="15">
      <c r="C59" s="257" t="s">
        <v>134</v>
      </c>
      <c r="D59" s="256" t="s">
        <v>135</v>
      </c>
      <c r="E59" s="261">
        <f>E55+E57</f>
        <v>4.100522532692432</v>
      </c>
      <c r="I59" s="257" t="s">
        <v>134</v>
      </c>
      <c r="J59" s="256" t="s">
        <v>135</v>
      </c>
      <c r="K59" s="258">
        <f>K55+K57</f>
        <v>4.111657617978625</v>
      </c>
    </row>
    <row r="60" spans="3:11" s="61" customFormat="1" ht="15">
      <c r="C60" s="257"/>
      <c r="D60" s="256"/>
      <c r="E60" s="260"/>
      <c r="I60" s="257"/>
      <c r="J60" s="256"/>
      <c r="K60" s="260"/>
    </row>
    <row r="61" spans="3:11" s="67" customFormat="1" ht="15.75">
      <c r="C61" s="262" t="s">
        <v>136</v>
      </c>
      <c r="D61" s="263" t="s">
        <v>137</v>
      </c>
      <c r="E61" s="258">
        <f>VLOOKUP('[1]Зер1'!D46,'[1]База'!A4:J203,10)</f>
        <v>5.897</v>
      </c>
      <c r="I61" s="262" t="s">
        <v>136</v>
      </c>
      <c r="J61" s="263" t="s">
        <v>137</v>
      </c>
      <c r="K61" s="258">
        <f>VLOOKUP(VLOOKUP(H52,'[1]осадки'!A1:B200,2),'[1]База'!A4:J200,10)</f>
        <v>5.906</v>
      </c>
    </row>
    <row r="62" spans="3:11" s="67" customFormat="1" ht="15.75" thickBot="1">
      <c r="C62" s="262"/>
      <c r="D62" s="263"/>
      <c r="E62" s="264"/>
      <c r="I62" s="262"/>
      <c r="J62" s="263"/>
      <c r="K62" s="264"/>
    </row>
    <row r="63" spans="3:11" ht="16.5" thickBot="1">
      <c r="C63" s="265" t="s">
        <v>138</v>
      </c>
      <c r="D63" s="266" t="s">
        <v>139</v>
      </c>
      <c r="E63" s="267">
        <f>E61-E59</f>
        <v>1.796477467307568</v>
      </c>
      <c r="I63" s="265" t="s">
        <v>138</v>
      </c>
      <c r="J63" s="266" t="s">
        <v>139</v>
      </c>
      <c r="K63" s="267">
        <f>K61-K59</f>
        <v>1.7943423820213749</v>
      </c>
    </row>
    <row r="64" ht="12.75">
      <c r="K64" s="268"/>
    </row>
  </sheetData>
  <printOptions horizontalCentered="1"/>
  <pageMargins left="0.41" right="0.34" top="0.984251968503937" bottom="0.984251968503937" header="0.5118110236220472" footer="0.5118110236220472"/>
  <pageSetup horizontalDpi="240" verticalDpi="24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L34" sqref="L34"/>
    </sheetView>
  </sheetViews>
  <sheetFormatPr defaultColWidth="9.140625" defaultRowHeight="12.75"/>
  <cols>
    <col min="1" max="2" width="9.140625" style="2" customWidth="1"/>
    <col min="3" max="3" width="11.140625" style="2" bestFit="1" customWidth="1"/>
    <col min="4" max="4" width="9.8515625" style="2" bestFit="1" customWidth="1"/>
    <col min="5" max="16384" width="9.140625" style="2" customWidth="1"/>
  </cols>
  <sheetData>
    <row r="1" spans="1:9" s="1" customFormat="1" ht="18.75">
      <c r="A1" s="269"/>
      <c r="B1" s="270"/>
      <c r="C1" s="270"/>
      <c r="D1" s="270" t="s">
        <v>140</v>
      </c>
      <c r="E1" s="271"/>
      <c r="F1" s="271"/>
      <c r="G1" s="271"/>
      <c r="H1" s="271"/>
      <c r="I1" s="272"/>
    </row>
    <row r="2" ht="6.75" customHeight="1"/>
    <row r="3" spans="4:7" ht="15.75" customHeight="1">
      <c r="D3" s="273" t="s">
        <v>141</v>
      </c>
      <c r="E3" s="26"/>
      <c r="F3" s="26"/>
      <c r="G3" s="26"/>
    </row>
    <row r="4" spans="3:4" ht="14.25" customHeight="1">
      <c r="C4" s="274"/>
      <c r="D4" s="275" t="s">
        <v>142</v>
      </c>
    </row>
    <row r="5" ht="4.5" customHeight="1"/>
    <row r="6" spans="1:9" ht="4.5" customHeight="1">
      <c r="A6" s="31"/>
      <c r="B6" s="32"/>
      <c r="C6" s="31"/>
      <c r="D6" s="32"/>
      <c r="F6" s="31"/>
      <c r="G6" s="32"/>
      <c r="H6" s="31"/>
      <c r="I6" s="32"/>
    </row>
    <row r="7" spans="1:9" ht="15.75">
      <c r="A7" s="276" t="s">
        <v>143</v>
      </c>
      <c r="B7" s="16"/>
      <c r="C7" s="277" t="s">
        <v>144</v>
      </c>
      <c r="D7" s="278">
        <f>('[1]Зер2'!I39*57.3)/('[1]Зер3'!B52*'[1]Зер3'!E63)</f>
        <v>3.066049925667053</v>
      </c>
      <c r="F7" s="276" t="s">
        <v>145</v>
      </c>
      <c r="G7" s="16"/>
      <c r="H7" s="277" t="s">
        <v>144</v>
      </c>
      <c r="I7" s="278">
        <f>('[1]Зер2'!I39*57.3)/('[1]Зер3'!H52*'[1]Зер3'!E63)</f>
        <v>3.0817609813595537</v>
      </c>
    </row>
    <row r="8" spans="1:9" ht="4.5" customHeight="1">
      <c r="A8" s="27"/>
      <c r="B8" s="34"/>
      <c r="C8" s="27"/>
      <c r="D8" s="34"/>
      <c r="F8" s="27"/>
      <c r="G8" s="34"/>
      <c r="H8" s="27"/>
      <c r="I8" s="34"/>
    </row>
    <row r="9" ht="6.75" customHeight="1"/>
    <row r="10" spans="1:9" ht="4.5" customHeight="1">
      <c r="A10" s="31"/>
      <c r="B10" s="30"/>
      <c r="C10" s="30"/>
      <c r="D10" s="30"/>
      <c r="E10" s="30"/>
      <c r="F10" s="30"/>
      <c r="G10" s="30"/>
      <c r="H10" s="30"/>
      <c r="I10" s="32"/>
    </row>
    <row r="11" spans="1:10" ht="15.75">
      <c r="A11" s="17"/>
      <c r="B11" s="15"/>
      <c r="C11" s="279" t="s">
        <v>146</v>
      </c>
      <c r="D11" s="15"/>
      <c r="E11" s="15"/>
      <c r="F11" s="15"/>
      <c r="G11" s="15"/>
      <c r="H11" s="15"/>
      <c r="I11" s="16"/>
      <c r="J11" s="2" t="s">
        <v>29</v>
      </c>
    </row>
    <row r="12" spans="1:9" ht="4.5" customHeight="1">
      <c r="A12" s="27"/>
      <c r="B12" s="26"/>
      <c r="C12" s="26"/>
      <c r="D12" s="26"/>
      <c r="E12" s="26"/>
      <c r="F12" s="26"/>
      <c r="G12" s="26"/>
      <c r="H12" s="26"/>
      <c r="I12" s="34"/>
    </row>
    <row r="13" ht="6.75" customHeight="1"/>
    <row r="14" spans="2:7" ht="15.75">
      <c r="B14" s="275" t="s">
        <v>147</v>
      </c>
      <c r="C14" s="61" t="s">
        <v>148</v>
      </c>
      <c r="G14" s="275" t="s">
        <v>166</v>
      </c>
    </row>
    <row r="15" ht="15">
      <c r="C15" s="61" t="s">
        <v>149</v>
      </c>
    </row>
    <row r="16" ht="4.5" customHeight="1"/>
    <row r="17" spans="1:9" ht="4.5" customHeight="1">
      <c r="A17" s="31"/>
      <c r="B17" s="30"/>
      <c r="C17" s="30"/>
      <c r="D17" s="32"/>
      <c r="F17" s="31"/>
      <c r="G17" s="30"/>
      <c r="H17" s="30"/>
      <c r="I17" s="32"/>
    </row>
    <row r="18" spans="1:9" ht="12.75" customHeight="1">
      <c r="A18" s="17"/>
      <c r="B18" s="15"/>
      <c r="C18" s="280" t="s">
        <v>150</v>
      </c>
      <c r="D18" s="281">
        <f>'[1]Зер2'!I39/'[1]Зер3'!B52</f>
        <v>0.09612721823910829</v>
      </c>
      <c r="F18" s="17"/>
      <c r="G18" s="15"/>
      <c r="H18" s="280" t="s">
        <v>150</v>
      </c>
      <c r="I18" s="281">
        <f>'[1]Зер2'!I39/'[1]Зер3'!H52</f>
        <v>0.09661979341431234</v>
      </c>
    </row>
    <row r="19" spans="1:9" ht="12.75" customHeight="1">
      <c r="A19" s="276" t="s">
        <v>143</v>
      </c>
      <c r="B19" s="15"/>
      <c r="C19" s="282"/>
      <c r="D19" s="16"/>
      <c r="F19" s="276" t="s">
        <v>145</v>
      </c>
      <c r="G19" s="15"/>
      <c r="H19" s="282"/>
      <c r="I19" s="16"/>
    </row>
    <row r="20" spans="1:9" ht="12.75" customHeight="1">
      <c r="A20" s="17"/>
      <c r="B20" s="15"/>
      <c r="C20" s="280" t="s">
        <v>167</v>
      </c>
      <c r="D20" s="281">
        <f>0.8*D18</f>
        <v>0.07690177459128664</v>
      </c>
      <c r="F20" s="17"/>
      <c r="G20" s="15"/>
      <c r="H20" s="280" t="s">
        <v>167</v>
      </c>
      <c r="I20" s="281">
        <f>0.8*I18</f>
        <v>0.07729583473144988</v>
      </c>
    </row>
    <row r="21" spans="1:9" ht="4.5" customHeight="1">
      <c r="A21" s="27"/>
      <c r="B21" s="26"/>
      <c r="C21" s="26"/>
      <c r="D21" s="34"/>
      <c r="F21" s="27"/>
      <c r="G21" s="26"/>
      <c r="H21" s="26"/>
      <c r="I21" s="34"/>
    </row>
    <row r="22" ht="6.75" customHeight="1"/>
    <row r="23" spans="2:8" s="61" customFormat="1" ht="15">
      <c r="B23" s="283" t="s">
        <v>151</v>
      </c>
      <c r="C23" s="284" t="s">
        <v>152</v>
      </c>
      <c r="D23" s="285"/>
      <c r="E23" s="284" t="s">
        <v>153</v>
      </c>
      <c r="F23" s="285"/>
      <c r="G23" s="286" t="s">
        <v>154</v>
      </c>
      <c r="H23" s="285"/>
    </row>
    <row r="24" spans="2:8" s="61" customFormat="1" ht="15">
      <c r="B24" s="287"/>
      <c r="C24" s="288" t="s">
        <v>155</v>
      </c>
      <c r="D24" s="289" t="s">
        <v>156</v>
      </c>
      <c r="E24" s="288" t="s">
        <v>155</v>
      </c>
      <c r="F24" s="289" t="s">
        <v>156</v>
      </c>
      <c r="G24" s="288" t="s">
        <v>155</v>
      </c>
      <c r="H24" s="289" t="s">
        <v>156</v>
      </c>
    </row>
    <row r="25" spans="2:8" s="61" customFormat="1" ht="15.75">
      <c r="B25" s="290">
        <v>0</v>
      </c>
      <c r="C25" s="291">
        <v>0</v>
      </c>
      <c r="D25" s="292">
        <v>0</v>
      </c>
      <c r="E25" s="291">
        <v>0</v>
      </c>
      <c r="F25" s="292">
        <v>0</v>
      </c>
      <c r="G25" s="291">
        <v>0</v>
      </c>
      <c r="H25" s="292">
        <v>0</v>
      </c>
    </row>
    <row r="26" spans="2:8" ht="15">
      <c r="B26" s="293">
        <v>10</v>
      </c>
      <c r="C26" s="294">
        <f>VLOOKUP('[1]Зер1'!D46,'[1]ПАНТ2'!A2:B30,2)</f>
        <v>1.035</v>
      </c>
      <c r="D26" s="295">
        <f>C26-0.005</f>
        <v>1.03</v>
      </c>
      <c r="E26" s="296">
        <f>'[1]Зер3'!E59*0.1736</f>
        <v>0.7118507116754063</v>
      </c>
      <c r="F26" s="297">
        <f>'[1]Зер3'!K59*0.1736</f>
        <v>0.7137837624810893</v>
      </c>
      <c r="G26" s="296">
        <f aca="true" t="shared" si="0" ref="G26:H32">C26-E26</f>
        <v>0.32314928832459366</v>
      </c>
      <c r="H26" s="297">
        <f t="shared" si="0"/>
        <v>0.3162162375189107</v>
      </c>
    </row>
    <row r="27" spans="2:10" ht="15">
      <c r="B27" s="293">
        <v>20</v>
      </c>
      <c r="C27" s="294">
        <f>VLOOKUP('[1]Зер1'!D46,'[1]ПАНТ2'!A2:C30,3)</f>
        <v>2.096</v>
      </c>
      <c r="D27" s="295">
        <f>C27-0.005</f>
        <v>2.091</v>
      </c>
      <c r="E27" s="296">
        <f>'[1]Зер3'!E59*0.342</f>
        <v>1.402378706180812</v>
      </c>
      <c r="F27" s="297">
        <f>'[1]Зер3'!K59*0.342</f>
        <v>1.4061869053486897</v>
      </c>
      <c r="G27" s="296">
        <f t="shared" si="0"/>
        <v>0.6936212938191881</v>
      </c>
      <c r="H27" s="297">
        <f t="shared" si="0"/>
        <v>0.6848130946513105</v>
      </c>
      <c r="J27" s="15"/>
    </row>
    <row r="28" spans="2:8" ht="15">
      <c r="B28" s="293">
        <v>30</v>
      </c>
      <c r="C28" s="294">
        <f>VLOOKUP('[1]Зер1'!D46,'[1]ПАНТ2'!A2:D30,4)</f>
        <v>2.99</v>
      </c>
      <c r="D28" s="295">
        <f>C28-0.004</f>
        <v>2.986</v>
      </c>
      <c r="E28" s="296">
        <f>'[1]Зер3'!E59*0.5</f>
        <v>2.050261266346216</v>
      </c>
      <c r="F28" s="297">
        <f>'[1]Зер3'!K59*0.5</f>
        <v>2.0558288089893124</v>
      </c>
      <c r="G28" s="296">
        <f t="shared" si="0"/>
        <v>0.9397387336537841</v>
      </c>
      <c r="H28" s="297">
        <f t="shared" si="0"/>
        <v>0.9301711910106878</v>
      </c>
    </row>
    <row r="29" spans="2:8" ht="15">
      <c r="B29" s="293">
        <v>40</v>
      </c>
      <c r="C29" s="294">
        <f>VLOOKUP('[1]Зер1'!D46,'[1]ПАНТ2'!A2:E30,5)</f>
        <v>3.696</v>
      </c>
      <c r="D29" s="295">
        <f>C29-0.004</f>
        <v>3.692</v>
      </c>
      <c r="E29" s="296">
        <f>'[1]Зер3'!E59*0.6427</f>
        <v>2.6354058317614264</v>
      </c>
      <c r="F29" s="297">
        <f>'[1]Зер3'!K59*0.6427</f>
        <v>2.6425623510748624</v>
      </c>
      <c r="G29" s="296">
        <f t="shared" si="0"/>
        <v>1.0605941682385738</v>
      </c>
      <c r="H29" s="297">
        <f t="shared" si="0"/>
        <v>1.0494376489251378</v>
      </c>
    </row>
    <row r="30" spans="2:8" ht="15">
      <c r="B30" s="293">
        <v>50</v>
      </c>
      <c r="C30" s="294">
        <f>VLOOKUP('[1]Зер1'!D46,'[1]ПАНТ2'!A2:F30,6)</f>
        <v>4.135</v>
      </c>
      <c r="D30" s="295">
        <f>C30-0.005</f>
        <v>4.13</v>
      </c>
      <c r="E30" s="296">
        <f>'[1]Зер3'!E59*0.766</f>
        <v>3.141000260042403</v>
      </c>
      <c r="F30" s="297">
        <f>'[1]Зер3'!K59*0.766</f>
        <v>3.1495297353716265</v>
      </c>
      <c r="G30" s="296">
        <f t="shared" si="0"/>
        <v>0.9939997399575966</v>
      </c>
      <c r="H30" s="297">
        <f t="shared" si="0"/>
        <v>0.9804702646283734</v>
      </c>
    </row>
    <row r="31" spans="2:8" ht="15">
      <c r="B31" s="293">
        <v>60</v>
      </c>
      <c r="C31" s="294">
        <f>VLOOKUP('[1]Зер1'!D46,'[1]ПАНТ2'!A2:G30,7)</f>
        <v>4.323</v>
      </c>
      <c r="D31" s="295">
        <f>C31-0.006</f>
        <v>4.317</v>
      </c>
      <c r="E31" s="296">
        <f>'[1]Зер3'!E59*0.866</f>
        <v>3.5510525133116464</v>
      </c>
      <c r="F31" s="297">
        <f>'[1]Зер3'!K59*0.866</f>
        <v>3.560695497169489</v>
      </c>
      <c r="G31" s="296">
        <f t="shared" si="0"/>
        <v>0.771947486688354</v>
      </c>
      <c r="H31" s="297">
        <f t="shared" si="0"/>
        <v>0.7563045028305111</v>
      </c>
    </row>
    <row r="32" spans="2:8" ht="15">
      <c r="B32" s="293">
        <v>70</v>
      </c>
      <c r="C32" s="294">
        <f>VLOOKUP('[1]Зер1'!D46,'[1]ПАНТ2'!A3:H30,8)</f>
        <v>4.313</v>
      </c>
      <c r="D32" s="295">
        <f>C32-0.007</f>
        <v>4.306</v>
      </c>
      <c r="E32" s="296">
        <f>'[1]Зер3'!E59*0.9397</f>
        <v>3.8532610239710783</v>
      </c>
      <c r="F32" s="297">
        <f>'[1]Зер3'!K59*0.9397</f>
        <v>3.8637246636145135</v>
      </c>
      <c r="G32" s="296">
        <f t="shared" si="0"/>
        <v>0.45973897602892144</v>
      </c>
      <c r="H32" s="297">
        <f t="shared" si="0"/>
        <v>0.44227533638548655</v>
      </c>
    </row>
    <row r="35" ht="12.75">
      <c r="J35" s="298"/>
    </row>
    <row r="50" spans="2:9" ht="12.75">
      <c r="B50" s="2">
        <v>10</v>
      </c>
      <c r="C50" s="2">
        <v>20</v>
      </c>
      <c r="D50" s="2">
        <v>30</v>
      </c>
      <c r="E50" s="2">
        <v>40</v>
      </c>
      <c r="G50" s="299">
        <v>50</v>
      </c>
      <c r="H50" s="299">
        <v>60</v>
      </c>
      <c r="I50" s="299">
        <v>70</v>
      </c>
    </row>
    <row r="52" ht="14.25">
      <c r="C52" s="300" t="s">
        <v>157</v>
      </c>
    </row>
    <row r="54" spans="3:5" ht="14.25">
      <c r="C54" s="300" t="s">
        <v>158</v>
      </c>
      <c r="D54" s="301">
        <f>((D55-D7)/57.3)*(D58/2)</f>
        <v>0.34846378773414444</v>
      </c>
      <c r="E54" s="302" t="s">
        <v>159</v>
      </c>
    </row>
    <row r="55" spans="3:5" s="300" customFormat="1" ht="14.25">
      <c r="C55" s="300" t="s">
        <v>160</v>
      </c>
      <c r="D55" s="303">
        <v>43</v>
      </c>
      <c r="E55" s="302" t="s">
        <v>161</v>
      </c>
    </row>
    <row r="56" spans="3:5" s="300" customFormat="1" ht="14.25">
      <c r="C56" s="300" t="s">
        <v>162</v>
      </c>
      <c r="D56" s="304">
        <f>'[1]Зер3'!E63</f>
        <v>1.796477467307568</v>
      </c>
      <c r="E56" s="302" t="s">
        <v>163</v>
      </c>
    </row>
    <row r="57" spans="3:5" s="300" customFormat="1" ht="14.25">
      <c r="C57" s="300" t="s">
        <v>164</v>
      </c>
      <c r="D57" s="303">
        <v>3</v>
      </c>
      <c r="E57" s="302" t="s">
        <v>168</v>
      </c>
    </row>
    <row r="58" spans="3:4" s="300" customFormat="1" ht="14.25">
      <c r="C58" s="300" t="s">
        <v>165</v>
      </c>
      <c r="D58" s="303">
        <v>1</v>
      </c>
    </row>
    <row r="59" s="300" customFormat="1" ht="14.25"/>
  </sheetData>
  <printOptions horizontalCentered="1"/>
  <pageMargins left="0.3937007874015748" right="0.3937007874015748" top="0.984251968503937" bottom="0.984251968503937" header="0.5118110236220472" footer="0.5118110236220472"/>
  <pageSetup horizontalDpi="240" verticalDpi="24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FLOT</dc:creator>
  <cp:keywords/>
  <dc:description/>
  <cp:lastModifiedBy>flot</cp:lastModifiedBy>
  <dcterms:created xsi:type="dcterms:W3CDTF">2001-03-05T09:28:02Z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