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<sst xmlns="http://schemas.openxmlformats.org/spreadsheetml/2006/main" count="223" uniqueCount="111">
  <si>
    <t xml:space="preserve">     </t>
  </si>
  <si>
    <t xml:space="preserve">  </t>
  </si>
  <si>
    <t xml:space="preserve">            Certificate of draught survey</t>
  </si>
  <si>
    <t>Client</t>
  </si>
  <si>
    <t>Vessel</t>
  </si>
  <si>
    <t>Port of Registry,Flag</t>
  </si>
  <si>
    <t>Cargo</t>
  </si>
  <si>
    <t>Owner</t>
  </si>
  <si>
    <t>Master</t>
  </si>
  <si>
    <t>Port of Loading</t>
  </si>
  <si>
    <t>Port of discharge</t>
  </si>
  <si>
    <t>Berthed</t>
  </si>
  <si>
    <t>Commenced Cargo</t>
  </si>
  <si>
    <t>Completed Cargo</t>
  </si>
  <si>
    <t>LBP</t>
  </si>
  <si>
    <t>Light Ship</t>
  </si>
  <si>
    <t>Gr. Register Tonnage</t>
  </si>
  <si>
    <t>N. Register Tonnage</t>
  </si>
  <si>
    <t xml:space="preserve">                                                                Draughts</t>
  </si>
  <si>
    <t>Departure</t>
  </si>
  <si>
    <t xml:space="preserve">                                                                  Arrival</t>
  </si>
  <si>
    <t>Forward Port</t>
  </si>
  <si>
    <t>Forward Starboard</t>
  </si>
  <si>
    <t>Forward Mean</t>
  </si>
  <si>
    <t>Distance Forward P.P.</t>
  </si>
  <si>
    <t>Correction Fforward P.P.</t>
  </si>
  <si>
    <t>Corrected Forward Mean</t>
  </si>
  <si>
    <t>Aft Port</t>
  </si>
  <si>
    <t>Aft Starboard</t>
  </si>
  <si>
    <t>Aft Mean</t>
  </si>
  <si>
    <t>Distance Aft P.P.</t>
  </si>
  <si>
    <t>Correction Aft P.P.</t>
  </si>
  <si>
    <t>Corrected Aft Mean</t>
  </si>
  <si>
    <t>Midship Port</t>
  </si>
  <si>
    <t>Midship Starboard</t>
  </si>
  <si>
    <t>Midship Mean</t>
  </si>
  <si>
    <t>Distance Mean P.P.</t>
  </si>
  <si>
    <t>Correction Midship P.P.</t>
  </si>
  <si>
    <t>Corrected Midship Mean</t>
  </si>
  <si>
    <t>Trim</t>
  </si>
  <si>
    <t>For &amp; Aft Mean</t>
  </si>
  <si>
    <t>Hogging or Sagging</t>
  </si>
  <si>
    <t>Mean of Mean</t>
  </si>
  <si>
    <t>Displac. Mean of Mean</t>
  </si>
  <si>
    <t xml:space="preserve">Corrected Trim </t>
  </si>
  <si>
    <t>First Trim Correction</t>
  </si>
  <si>
    <t>Second Trim Correction</t>
  </si>
  <si>
    <t>Displac. Corrected for Trim</t>
  </si>
  <si>
    <t xml:space="preserve">Density Dockwater </t>
  </si>
  <si>
    <t>Corrected Displacement</t>
  </si>
  <si>
    <t>Total Deductions</t>
  </si>
  <si>
    <t>Corr. Displ.-Total Deductions</t>
  </si>
  <si>
    <t>Fuel Oil</t>
  </si>
  <si>
    <t>Diesel Oil</t>
  </si>
  <si>
    <t>Lubricating Oil</t>
  </si>
  <si>
    <t>Fresh Water</t>
  </si>
  <si>
    <t xml:space="preserve">Ballast </t>
  </si>
  <si>
    <t>Other</t>
  </si>
  <si>
    <t>Total</t>
  </si>
  <si>
    <t>Arrival</t>
  </si>
  <si>
    <t>Deductibles</t>
  </si>
  <si>
    <t>Ballast</t>
  </si>
  <si>
    <t>Sounding(cm)</t>
  </si>
  <si>
    <t>Tonnage(m.t.)</t>
  </si>
  <si>
    <t>Compart.</t>
  </si>
  <si>
    <t xml:space="preserve">                 Relevant Hydrostatic Particular</t>
  </si>
  <si>
    <t>TPC</t>
  </si>
  <si>
    <t>LCF</t>
  </si>
  <si>
    <t>LPDF</t>
  </si>
  <si>
    <t>LPDA</t>
  </si>
  <si>
    <t>LBM</t>
  </si>
  <si>
    <t>Documentation on Board</t>
  </si>
  <si>
    <t>Weather at Initial/Final Survey</t>
  </si>
  <si>
    <t>__________________________</t>
  </si>
  <si>
    <t>The Master of the vessel</t>
  </si>
  <si>
    <t>LPDM</t>
  </si>
  <si>
    <t>:      Calm / Rippled / Choppy</t>
  </si>
  <si>
    <t xml:space="preserve">       Calm / Rippled / Choppy</t>
  </si>
  <si>
    <t>For and on behalf of Inspectorate:</t>
  </si>
  <si>
    <r>
      <t xml:space="preserve">        </t>
    </r>
    <r>
      <rPr>
        <sz val="8"/>
        <rFont val="Arial Cyr"/>
        <family val="2"/>
      </rPr>
      <t>Signature and stamp</t>
    </r>
  </si>
  <si>
    <t>Ballast sounding, dedactibles and reading of draught marks were perfomed together with</t>
  </si>
  <si>
    <t>surveying party and the results are approved.</t>
  </si>
  <si>
    <r>
      <t xml:space="preserve">       </t>
    </r>
    <r>
      <rPr>
        <sz val="8"/>
        <rFont val="Arial Cyr"/>
        <family val="2"/>
      </rPr>
      <t xml:space="preserve"> Signature and stamp</t>
    </r>
  </si>
  <si>
    <t>cm</t>
  </si>
  <si>
    <t>m.t.</t>
  </si>
  <si>
    <t>m</t>
  </si>
  <si>
    <t>MCT(+50)</t>
  </si>
  <si>
    <t>MCT(-50)</t>
  </si>
  <si>
    <t>DMCT</t>
  </si>
  <si>
    <t>SOME</t>
  </si>
  <si>
    <t>F.P</t>
  </si>
  <si>
    <t>1DB Ps</t>
  </si>
  <si>
    <t>1DB ST</t>
  </si>
  <si>
    <t>2DB Ps</t>
  </si>
  <si>
    <t>3DB ST</t>
  </si>
  <si>
    <t>2DB ST</t>
  </si>
  <si>
    <t>A.P.</t>
  </si>
  <si>
    <t>3DB Ps</t>
  </si>
  <si>
    <t xml:space="preserve">Constanta     </t>
  </si>
  <si>
    <t>форпик</t>
  </si>
  <si>
    <t>Сargo</t>
  </si>
  <si>
    <t>ST.PETERSBURG</t>
  </si>
  <si>
    <t>NWF</t>
  </si>
  <si>
    <t>RUSSIA</t>
  </si>
  <si>
    <t>,</t>
  </si>
  <si>
    <t xml:space="preserve">   DATE</t>
  </si>
  <si>
    <t>VOLGO-BALT-112</t>
  </si>
  <si>
    <t>I.ZAICEV</t>
  </si>
  <si>
    <t>4DB ST</t>
  </si>
  <si>
    <t>/ I.ZAICEV /</t>
  </si>
  <si>
    <t>BALAHNA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</si>
</sst>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00"/>
    <numFmt numFmtId="173" formatCode="0.0"/>
    <numFmt numFmtId="174" formatCode="0.0000"/>
  </numFmts>
  <fonts count="2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b/>
      <sz val="10"/>
      <color indexed="61"/>
      <name val="Arial Cyr"/>
      <family val="2"/>
    </font>
    <font>
      <b/>
      <sz val="10"/>
      <color indexed="21"/>
      <name val="Arial Cyr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2"/>
    </font>
    <font>
      <b/>
      <sz val="10"/>
      <color indexed="62"/>
      <name val="Arial Cyr"/>
      <family val="2"/>
    </font>
    <font>
      <sz val="10"/>
      <color indexed="62"/>
      <name val="Arial Cyr"/>
      <family val="2"/>
    </font>
    <font>
      <b/>
      <sz val="20"/>
      <color indexed="62"/>
      <name val="Bookman Old Style"/>
      <family val="1"/>
    </font>
    <font>
      <b/>
      <sz val="10"/>
      <color indexed="56"/>
      <name val="Arial Cyr"/>
      <family val="2"/>
    </font>
    <font>
      <sz val="10"/>
      <color indexed="56"/>
      <name val="Arial Cyr"/>
      <family val="2"/>
    </font>
    <font>
      <u val="single"/>
      <sz val="10"/>
      <color indexed="62"/>
      <name val="Arial Cyr"/>
      <family val="2"/>
    </font>
    <font>
      <b/>
      <sz val="10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" borderId="0" xfId="0" applyFill="1" applyAlignment="1">
      <alignment/>
    </xf>
    <xf numFmtId="0" fontId="0" fillId="3" borderId="2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32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32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2" xfId="0" applyFill="1" applyBorder="1" applyAlignment="1">
      <alignment/>
    </xf>
    <xf numFmtId="172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36" xfId="0" applyNumberForma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9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2" borderId="3" xfId="0" applyFill="1" applyBorder="1" applyAlignment="1">
      <alignment/>
    </xf>
    <xf numFmtId="172" fontId="0" fillId="4" borderId="0" xfId="0" applyNumberFormat="1" applyFill="1" applyBorder="1" applyAlignment="1">
      <alignment horizontal="center"/>
    </xf>
    <xf numFmtId="172" fontId="0" fillId="4" borderId="7" xfId="0" applyNumberFormat="1" applyFill="1" applyBorder="1" applyAlignment="1">
      <alignment horizontal="center"/>
    </xf>
    <xf numFmtId="0" fontId="1" fillId="3" borderId="38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38" xfId="0" applyFill="1" applyBorder="1" applyAlignment="1">
      <alignment/>
    </xf>
    <xf numFmtId="172" fontId="1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9" xfId="0" applyFill="1" applyBorder="1" applyAlignment="1">
      <alignment/>
    </xf>
    <xf numFmtId="172" fontId="1" fillId="3" borderId="10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/>
    </xf>
    <xf numFmtId="172" fontId="0" fillId="3" borderId="0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3" borderId="32" xfId="0" applyNumberFormat="1" applyFill="1" applyBorder="1" applyAlignment="1">
      <alignment horizontal="center"/>
    </xf>
    <xf numFmtId="172" fontId="0" fillId="3" borderId="6" xfId="0" applyNumberFormat="1" applyFill="1" applyBorder="1" applyAlignment="1">
      <alignment horizontal="center"/>
    </xf>
    <xf numFmtId="172" fontId="0" fillId="3" borderId="35" xfId="0" applyNumberFormat="1" applyFill="1" applyBorder="1" applyAlignment="1">
      <alignment horizontal="center"/>
    </xf>
    <xf numFmtId="172" fontId="0" fillId="3" borderId="18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73" fontId="0" fillId="3" borderId="5" xfId="0" applyNumberFormat="1" applyFill="1" applyBorder="1" applyAlignment="1">
      <alignment horizontal="center"/>
    </xf>
    <xf numFmtId="173" fontId="0" fillId="3" borderId="36" xfId="0" applyNumberForma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9" xfId="0" applyFont="1" applyBorder="1" applyAlignment="1">
      <alignment/>
    </xf>
    <xf numFmtId="0" fontId="1" fillId="2" borderId="3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19" xfId="0" applyFill="1" applyBorder="1" applyAlignment="1">
      <alignment/>
    </xf>
    <xf numFmtId="0" fontId="1" fillId="5" borderId="30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2" fontId="1" fillId="2" borderId="3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38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72" fontId="14" fillId="2" borderId="1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2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38" xfId="0" applyFill="1" applyBorder="1" applyAlignment="1">
      <alignment/>
    </xf>
    <xf numFmtId="0" fontId="10" fillId="2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1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9" xfId="0" applyFill="1" applyBorder="1" applyAlignment="1">
      <alignment/>
    </xf>
    <xf numFmtId="172" fontId="0" fillId="2" borderId="27" xfId="0" applyNumberForma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18" xfId="0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172" fontId="0" fillId="2" borderId="0" xfId="0" applyNumberFormat="1" applyFill="1" applyBorder="1" applyAlignment="1">
      <alignment/>
    </xf>
    <xf numFmtId="172" fontId="1" fillId="2" borderId="10" xfId="0" applyNumberFormat="1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1" xfId="0" applyFill="1" applyBorder="1" applyAlignment="1">
      <alignment/>
    </xf>
    <xf numFmtId="0" fontId="5" fillId="2" borderId="30" xfId="0" applyFont="1" applyFill="1" applyBorder="1" applyAlignment="1">
      <alignment/>
    </xf>
    <xf numFmtId="0" fontId="0" fillId="2" borderId="14" xfId="0" applyFill="1" applyBorder="1" applyAlignment="1">
      <alignment/>
    </xf>
    <xf numFmtId="172" fontId="5" fillId="2" borderId="14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30" xfId="0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72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2" borderId="5" xfId="0" applyFill="1" applyBorder="1" applyAlignment="1">
      <alignment/>
    </xf>
    <xf numFmtId="173" fontId="0" fillId="2" borderId="1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2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/>
    </xf>
    <xf numFmtId="173" fontId="0" fillId="2" borderId="22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173" fontId="0" fillId="2" borderId="42" xfId="0" applyNumberFormat="1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172" fontId="0" fillId="2" borderId="42" xfId="0" applyNumberFormat="1" applyFill="1" applyBorder="1" applyAlignment="1">
      <alignment horizontal="center"/>
    </xf>
    <xf numFmtId="172" fontId="0" fillId="2" borderId="2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172" fontId="0" fillId="2" borderId="5" xfId="0" applyNumberFormat="1" applyFill="1" applyBorder="1" applyAlignment="1">
      <alignment/>
    </xf>
    <xf numFmtId="0" fontId="17" fillId="2" borderId="5" xfId="0" applyFont="1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6" xfId="0" applyNumberFormat="1" applyFill="1" applyBorder="1" applyAlignment="1">
      <alignment/>
    </xf>
    <xf numFmtId="0" fontId="0" fillId="2" borderId="46" xfId="0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2" xfId="0" applyFont="1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39" xfId="0" applyFill="1" applyBorder="1" applyAlignment="1">
      <alignment/>
    </xf>
    <xf numFmtId="172" fontId="1" fillId="2" borderId="27" xfId="0" applyNumberFormat="1" applyFont="1" applyFill="1" applyBorder="1" applyAlignment="1">
      <alignment horizontal="center"/>
    </xf>
    <xf numFmtId="172" fontId="1" fillId="2" borderId="11" xfId="0" applyNumberFormat="1" applyFont="1" applyFill="1" applyBorder="1" applyAlignment="1">
      <alignment horizontal="center"/>
    </xf>
    <xf numFmtId="173" fontId="1" fillId="3" borderId="0" xfId="0" applyNumberFormat="1" applyFont="1" applyFill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173" fontId="20" fillId="3" borderId="14" xfId="0" applyNumberFormat="1" applyFont="1" applyFill="1" applyBorder="1" applyAlignment="1">
      <alignment horizontal="center"/>
    </xf>
    <xf numFmtId="173" fontId="1" fillId="3" borderId="14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/>
    </xf>
    <xf numFmtId="172" fontId="1" fillId="2" borderId="0" xfId="0" applyNumberFormat="1" applyFont="1" applyFill="1" applyBorder="1" applyAlignment="1">
      <alignment horizontal="center"/>
    </xf>
    <xf numFmtId="172" fontId="5" fillId="2" borderId="51" xfId="0" applyNumberFormat="1" applyFont="1" applyFill="1" applyBorder="1" applyAlignment="1">
      <alignment horizontal="left" vertical="center"/>
    </xf>
    <xf numFmtId="172" fontId="5" fillId="2" borderId="52" xfId="0" applyNumberFormat="1" applyFont="1" applyFill="1" applyBorder="1" applyAlignment="1">
      <alignment horizontal="left" vertical="center"/>
    </xf>
    <xf numFmtId="173" fontId="0" fillId="2" borderId="51" xfId="0" applyNumberFormat="1" applyFill="1" applyBorder="1" applyAlignment="1">
      <alignment horizontal="left" vertical="center"/>
    </xf>
    <xf numFmtId="173" fontId="0" fillId="2" borderId="53" xfId="0" applyNumberFormat="1" applyFill="1" applyBorder="1" applyAlignment="1">
      <alignment horizontal="left" vertical="center"/>
    </xf>
    <xf numFmtId="0" fontId="2" fillId="2" borderId="38" xfId="0" applyFont="1" applyFill="1" applyBorder="1" applyAlignment="1">
      <alignment/>
    </xf>
    <xf numFmtId="14" fontId="9" fillId="2" borderId="27" xfId="0" applyNumberFormat="1" applyFont="1" applyFill="1" applyBorder="1" applyAlignment="1">
      <alignment/>
    </xf>
    <xf numFmtId="14" fontId="0" fillId="2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609600</xdr:colOff>
      <xdr:row>1</xdr:row>
      <xdr:rowOff>152400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42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152400</xdr:rowOff>
    </xdr:from>
    <xdr:to>
      <xdr:col>8</xdr:col>
      <xdr:colOff>85725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5572125" y="314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676275</xdr:colOff>
      <xdr:row>2</xdr:row>
      <xdr:rowOff>66675</xdr:rowOff>
    </xdr:from>
    <xdr:to>
      <xdr:col>8</xdr:col>
      <xdr:colOff>161925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 flipH="1">
          <a:off x="5476875" y="3905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38100</xdr:rowOff>
    </xdr:from>
    <xdr:to>
      <xdr:col>6</xdr:col>
      <xdr:colOff>66675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76550" y="1009650"/>
          <a:ext cx="1304925" cy="771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800 t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         </a:t>
          </a:r>
        </a:p>
      </xdr:txBody>
    </xdr:sp>
    <xdr:clientData/>
  </xdr:twoCellAnchor>
  <xdr:twoCellAnchor>
    <xdr:from>
      <xdr:col>6</xdr:col>
      <xdr:colOff>104775</xdr:colOff>
      <xdr:row>6</xdr:row>
      <xdr:rowOff>28575</xdr:rowOff>
    </xdr:from>
    <xdr:to>
      <xdr:col>7</xdr:col>
      <xdr:colOff>647700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19575" y="1000125"/>
          <a:ext cx="1228725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
   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600 t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
     </a:t>
          </a:r>
        </a:p>
      </xdr:txBody>
    </xdr:sp>
    <xdr:clientData/>
  </xdr:twoCellAnchor>
  <xdr:twoCellAnchor>
    <xdr:from>
      <xdr:col>2</xdr:col>
      <xdr:colOff>171450</xdr:colOff>
      <xdr:row>6</xdr:row>
      <xdr:rowOff>28575</xdr:rowOff>
    </xdr:from>
    <xdr:to>
      <xdr:col>4</xdr:col>
      <xdr:colOff>85725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543050" y="1000125"/>
          <a:ext cx="1285875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800 t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57150</xdr:colOff>
      <xdr:row>3</xdr:row>
      <xdr:rowOff>133350</xdr:rowOff>
    </xdr:from>
    <xdr:to>
      <xdr:col>2</xdr:col>
      <xdr:colOff>57150</xdr:colOff>
      <xdr:row>11</xdr:row>
      <xdr:rowOff>9525</xdr:rowOff>
    </xdr:to>
    <xdr:sp>
      <xdr:nvSpPr>
        <xdr:cNvPr id="6" name="Line 6"/>
        <xdr:cNvSpPr>
          <a:spLocks/>
        </xdr:cNvSpPr>
      </xdr:nvSpPr>
      <xdr:spPr>
        <a:xfrm>
          <a:off x="1428750" y="619125"/>
          <a:ext cx="0" cy="1171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3</xdr:row>
      <xdr:rowOff>152400</xdr:rowOff>
    </xdr:from>
    <xdr:to>
      <xdr:col>2</xdr:col>
      <xdr:colOff>171450</xdr:colOff>
      <xdr:row>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1428750" y="638175"/>
          <a:ext cx="114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161925</xdr:rowOff>
    </xdr:from>
    <xdr:to>
      <xdr:col>2</xdr:col>
      <xdr:colOff>400050</xdr:colOff>
      <xdr:row>3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1543050" y="161925"/>
          <a:ext cx="22860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161925</xdr:rowOff>
    </xdr:from>
    <xdr:to>
      <xdr:col>2</xdr:col>
      <xdr:colOff>400050</xdr:colOff>
      <xdr:row>0</xdr:row>
      <xdr:rowOff>161925</xdr:rowOff>
    </xdr:to>
    <xdr:sp>
      <xdr:nvSpPr>
        <xdr:cNvPr id="9" name="Line 9"/>
        <xdr:cNvSpPr>
          <a:spLocks/>
        </xdr:cNvSpPr>
      </xdr:nvSpPr>
      <xdr:spPr>
        <a:xfrm flipH="1">
          <a:off x="952500" y="1619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161925</xdr:rowOff>
    </xdr:from>
    <xdr:to>
      <xdr:col>1</xdr:col>
      <xdr:colOff>257175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942975" y="16192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161925</xdr:rowOff>
    </xdr:from>
    <xdr:to>
      <xdr:col>1</xdr:col>
      <xdr:colOff>247650</xdr:colOff>
      <xdr:row>2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800100" y="4857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161925</xdr:rowOff>
    </xdr:from>
    <xdr:to>
      <xdr:col>1</xdr:col>
      <xdr:colOff>104775</xdr:colOff>
      <xdr:row>3</xdr:row>
      <xdr:rowOff>9525</xdr:rowOff>
    </xdr:to>
    <xdr:sp>
      <xdr:nvSpPr>
        <xdr:cNvPr id="12" name="Line 12"/>
        <xdr:cNvSpPr>
          <a:spLocks/>
        </xdr:cNvSpPr>
      </xdr:nvSpPr>
      <xdr:spPr>
        <a:xfrm flipH="1" flipV="1">
          <a:off x="685800" y="161925"/>
          <a:ext cx="104775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161925</xdr:rowOff>
    </xdr:from>
    <xdr:to>
      <xdr:col>0</xdr:col>
      <xdr:colOff>666750</xdr:colOff>
      <xdr:row>0</xdr:row>
      <xdr:rowOff>161925</xdr:rowOff>
    </xdr:to>
    <xdr:sp>
      <xdr:nvSpPr>
        <xdr:cNvPr id="13" name="Line 13"/>
        <xdr:cNvSpPr>
          <a:spLocks/>
        </xdr:cNvSpPr>
      </xdr:nvSpPr>
      <xdr:spPr>
        <a:xfrm flipH="1">
          <a:off x="476250" y="161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161925</xdr:rowOff>
    </xdr:from>
    <xdr:to>
      <xdr:col>0</xdr:col>
      <xdr:colOff>447675</xdr:colOff>
      <xdr:row>4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0525" y="161925"/>
          <a:ext cx="6667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4</xdr:row>
      <xdr:rowOff>19050</xdr:rowOff>
    </xdr:from>
    <xdr:to>
      <xdr:col>0</xdr:col>
      <xdr:colOff>390525</xdr:colOff>
      <xdr:row>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33350" y="666750"/>
          <a:ext cx="257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4</xdr:row>
      <xdr:rowOff>28575</xdr:rowOff>
    </xdr:from>
    <xdr:to>
      <xdr:col>0</xdr:col>
      <xdr:colOff>114300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114300" y="6762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152400</xdr:rowOff>
    </xdr:from>
    <xdr:to>
      <xdr:col>0</xdr:col>
      <xdr:colOff>104775</xdr:colOff>
      <xdr:row>6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28575" y="1123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0</xdr:rowOff>
    </xdr:from>
    <xdr:to>
      <xdr:col>0</xdr:col>
      <xdr:colOff>76200</xdr:colOff>
      <xdr:row>9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28575" y="1133475"/>
          <a:ext cx="47625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19050</xdr:rowOff>
    </xdr:from>
    <xdr:to>
      <xdr:col>0</xdr:col>
      <xdr:colOff>419100</xdr:colOff>
      <xdr:row>10</xdr:row>
      <xdr:rowOff>9525</xdr:rowOff>
    </xdr:to>
    <xdr:sp>
      <xdr:nvSpPr>
        <xdr:cNvPr id="19" name="Line 19"/>
        <xdr:cNvSpPr>
          <a:spLocks/>
        </xdr:cNvSpPr>
      </xdr:nvSpPr>
      <xdr:spPr>
        <a:xfrm>
          <a:off x="66675" y="1476375"/>
          <a:ext cx="3524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419100</xdr:colOff>
      <xdr:row>10</xdr:row>
      <xdr:rowOff>9525</xdr:rowOff>
    </xdr:from>
    <xdr:to>
      <xdr:col>0</xdr:col>
      <xdr:colOff>419100</xdr:colOff>
      <xdr:row>11</xdr:row>
      <xdr:rowOff>28575</xdr:rowOff>
    </xdr:to>
    <xdr:sp>
      <xdr:nvSpPr>
        <xdr:cNvPr id="20" name="Line 20"/>
        <xdr:cNvSpPr>
          <a:spLocks/>
        </xdr:cNvSpPr>
      </xdr:nvSpPr>
      <xdr:spPr>
        <a:xfrm>
          <a:off x="419100" y="1628775"/>
          <a:ext cx="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419100</xdr:colOff>
      <xdr:row>11</xdr:row>
      <xdr:rowOff>9525</xdr:rowOff>
    </xdr:from>
    <xdr:to>
      <xdr:col>2</xdr:col>
      <xdr:colOff>47625</xdr:colOff>
      <xdr:row>11</xdr:row>
      <xdr:rowOff>9525</xdr:rowOff>
    </xdr:to>
    <xdr:sp>
      <xdr:nvSpPr>
        <xdr:cNvPr id="21" name="Line 21"/>
        <xdr:cNvSpPr>
          <a:spLocks/>
        </xdr:cNvSpPr>
      </xdr:nvSpPr>
      <xdr:spPr>
        <a:xfrm>
          <a:off x="419100" y="1790700"/>
          <a:ext cx="1000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1</xdr:row>
      <xdr:rowOff>57150</xdr:rowOff>
    </xdr:from>
    <xdr:to>
      <xdr:col>1</xdr:col>
      <xdr:colOff>514350</xdr:colOff>
      <xdr:row>2</xdr:row>
      <xdr:rowOff>38100</xdr:rowOff>
    </xdr:to>
    <xdr:sp>
      <xdr:nvSpPr>
        <xdr:cNvPr id="22" name="Rectangle 23"/>
        <xdr:cNvSpPr>
          <a:spLocks/>
        </xdr:cNvSpPr>
      </xdr:nvSpPr>
      <xdr:spPr>
        <a:xfrm>
          <a:off x="1019175" y="2190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266700</xdr:colOff>
      <xdr:row>1</xdr:row>
      <xdr:rowOff>85725</xdr:rowOff>
    </xdr:from>
    <xdr:to>
      <xdr:col>2</xdr:col>
      <xdr:colOff>314325</xdr:colOff>
      <xdr:row>2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1638300" y="24765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</xdr:row>
      <xdr:rowOff>76200</xdr:rowOff>
    </xdr:from>
    <xdr:to>
      <xdr:col>2</xdr:col>
      <xdr:colOff>304800</xdr:colOff>
      <xdr:row>1</xdr:row>
      <xdr:rowOff>76200</xdr:rowOff>
    </xdr:to>
    <xdr:sp>
      <xdr:nvSpPr>
        <xdr:cNvPr id="24" name="Line 25"/>
        <xdr:cNvSpPr>
          <a:spLocks/>
        </xdr:cNvSpPr>
      </xdr:nvSpPr>
      <xdr:spPr>
        <a:xfrm flipH="1">
          <a:off x="1543050" y="238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76200</xdr:rowOff>
    </xdr:from>
    <xdr:to>
      <xdr:col>2</xdr:col>
      <xdr:colOff>171450</xdr:colOff>
      <xdr:row>2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1504950" y="238125"/>
          <a:ext cx="47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19050</xdr:rowOff>
    </xdr:from>
    <xdr:to>
      <xdr:col>2</xdr:col>
      <xdr:colOff>266700</xdr:colOff>
      <xdr:row>2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1504950" y="342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161925</xdr:rowOff>
    </xdr:from>
    <xdr:to>
      <xdr:col>2</xdr:col>
      <xdr:colOff>57150</xdr:colOff>
      <xdr:row>3</xdr:row>
      <xdr:rowOff>152400</xdr:rowOff>
    </xdr:to>
    <xdr:sp>
      <xdr:nvSpPr>
        <xdr:cNvPr id="27" name="Line 28"/>
        <xdr:cNvSpPr>
          <a:spLocks/>
        </xdr:cNvSpPr>
      </xdr:nvSpPr>
      <xdr:spPr>
        <a:xfrm flipV="1">
          <a:off x="1428750" y="161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161925</xdr:rowOff>
    </xdr:from>
    <xdr:to>
      <xdr:col>1</xdr:col>
      <xdr:colOff>0</xdr:colOff>
      <xdr:row>0</xdr:row>
      <xdr:rowOff>161925</xdr:rowOff>
    </xdr:to>
    <xdr:sp>
      <xdr:nvSpPr>
        <xdr:cNvPr id="28" name="Line 29"/>
        <xdr:cNvSpPr>
          <a:spLocks/>
        </xdr:cNvSpPr>
      </xdr:nvSpPr>
      <xdr:spPr>
        <a:xfrm flipH="1">
          <a:off x="447675" y="161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161925</xdr:rowOff>
    </xdr:from>
    <xdr:to>
      <xdr:col>1</xdr:col>
      <xdr:colOff>9525</xdr:colOff>
      <xdr:row>0</xdr:row>
      <xdr:rowOff>161925</xdr:rowOff>
    </xdr:to>
    <xdr:sp>
      <xdr:nvSpPr>
        <xdr:cNvPr id="29" name="Line 30"/>
        <xdr:cNvSpPr>
          <a:spLocks/>
        </xdr:cNvSpPr>
      </xdr:nvSpPr>
      <xdr:spPr>
        <a:xfrm flipH="1">
          <a:off x="447675" y="161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0</xdr:rowOff>
    </xdr:from>
    <xdr:to>
      <xdr:col>1</xdr:col>
      <xdr:colOff>19050</xdr:colOff>
      <xdr:row>1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438150" y="161925"/>
          <a:ext cx="266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47625</xdr:rowOff>
    </xdr:from>
    <xdr:to>
      <xdr:col>7</xdr:col>
      <xdr:colOff>323850</xdr:colOff>
      <xdr:row>7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4476750" y="1019175"/>
          <a:ext cx="6477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Hold №1</a:t>
          </a:r>
        </a:p>
      </xdr:txBody>
    </xdr:sp>
    <xdr:clientData/>
  </xdr:twoCellAnchor>
  <xdr:twoCellAnchor>
    <xdr:from>
      <xdr:col>4</xdr:col>
      <xdr:colOff>514350</xdr:colOff>
      <xdr:row>6</xdr:row>
      <xdr:rowOff>76200</xdr:rowOff>
    </xdr:from>
    <xdr:to>
      <xdr:col>5</xdr:col>
      <xdr:colOff>371475</xdr:colOff>
      <xdr:row>7</xdr:row>
      <xdr:rowOff>38100</xdr:rowOff>
    </xdr:to>
    <xdr:sp>
      <xdr:nvSpPr>
        <xdr:cNvPr id="32" name="AutoShape 33"/>
        <xdr:cNvSpPr>
          <a:spLocks/>
        </xdr:cNvSpPr>
      </xdr:nvSpPr>
      <xdr:spPr>
        <a:xfrm>
          <a:off x="3257550" y="1047750"/>
          <a:ext cx="5429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Hold №2</a:t>
          </a:r>
        </a:p>
      </xdr:txBody>
    </xdr:sp>
    <xdr:clientData/>
  </xdr:twoCellAnchor>
  <xdr:twoCellAnchor>
    <xdr:from>
      <xdr:col>2</xdr:col>
      <xdr:colOff>561975</xdr:colOff>
      <xdr:row>6</xdr:row>
      <xdr:rowOff>57150</xdr:rowOff>
    </xdr:from>
    <xdr:to>
      <xdr:col>3</xdr:col>
      <xdr:colOff>419100</xdr:colOff>
      <xdr:row>7</xdr:row>
      <xdr:rowOff>19050</xdr:rowOff>
    </xdr:to>
    <xdr:sp>
      <xdr:nvSpPr>
        <xdr:cNvPr id="33" name="AutoShape 34"/>
        <xdr:cNvSpPr>
          <a:spLocks/>
        </xdr:cNvSpPr>
      </xdr:nvSpPr>
      <xdr:spPr>
        <a:xfrm>
          <a:off x="1933575" y="1028700"/>
          <a:ext cx="5429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Hold №3</a:t>
          </a:r>
        </a:p>
      </xdr:txBody>
    </xdr:sp>
    <xdr:clientData/>
  </xdr:twoCellAnchor>
  <xdr:twoCellAnchor>
    <xdr:from>
      <xdr:col>7</xdr:col>
      <xdr:colOff>676275</xdr:colOff>
      <xdr:row>6</xdr:row>
      <xdr:rowOff>28575</xdr:rowOff>
    </xdr:from>
    <xdr:to>
      <xdr:col>9</xdr:col>
      <xdr:colOff>0</xdr:colOff>
      <xdr:row>11</xdr:row>
      <xdr:rowOff>9525</xdr:rowOff>
    </xdr:to>
    <xdr:sp>
      <xdr:nvSpPr>
        <xdr:cNvPr id="34" name="AutoShape 35"/>
        <xdr:cNvSpPr>
          <a:spLocks/>
        </xdr:cNvSpPr>
      </xdr:nvSpPr>
      <xdr:spPr>
        <a:xfrm rot="5400000">
          <a:off x="5476875" y="1000125"/>
          <a:ext cx="695325" cy="790575"/>
        </a:xfrm>
        <a:prstGeom prst="rtTriangl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676275</xdr:colOff>
      <xdr:row>5</xdr:row>
      <xdr:rowOff>9525</xdr:rowOff>
    </xdr:from>
    <xdr:to>
      <xdr:col>9</xdr:col>
      <xdr:colOff>0</xdr:colOff>
      <xdr:row>6</xdr:row>
      <xdr:rowOff>19050</xdr:rowOff>
    </xdr:to>
    <xdr:sp>
      <xdr:nvSpPr>
        <xdr:cNvPr id="35" name="AutoShape 36"/>
        <xdr:cNvSpPr>
          <a:spLocks/>
        </xdr:cNvSpPr>
      </xdr:nvSpPr>
      <xdr:spPr>
        <a:xfrm>
          <a:off x="5476875" y="819150"/>
          <a:ext cx="695325" cy="171450"/>
        </a:xfrm>
        <a:prstGeom prst="flowChartManualInpu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6" name="Line 37"/>
        <xdr:cNvSpPr>
          <a:spLocks/>
        </xdr:cNvSpPr>
      </xdr:nvSpPr>
      <xdr:spPr>
        <a:xfrm>
          <a:off x="1438275" y="1781175"/>
          <a:ext cx="404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85725</xdr:rowOff>
    </xdr:from>
    <xdr:to>
      <xdr:col>8</xdr:col>
      <xdr:colOff>152400</xdr:colOff>
      <xdr:row>6</xdr:row>
      <xdr:rowOff>0</xdr:rowOff>
    </xdr:to>
    <xdr:sp>
      <xdr:nvSpPr>
        <xdr:cNvPr id="37" name="Oval 38"/>
        <xdr:cNvSpPr>
          <a:spLocks/>
        </xdr:cNvSpPr>
      </xdr:nvSpPr>
      <xdr:spPr>
        <a:xfrm>
          <a:off x="5543550" y="895350"/>
          <a:ext cx="95250" cy="762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66675</xdr:rowOff>
    </xdr:from>
    <xdr:to>
      <xdr:col>2</xdr:col>
      <xdr:colOff>200025</xdr:colOff>
      <xdr:row>6</xdr:row>
      <xdr:rowOff>28575</xdr:rowOff>
    </xdr:to>
    <xdr:sp>
      <xdr:nvSpPr>
        <xdr:cNvPr id="38" name="Line 40"/>
        <xdr:cNvSpPr>
          <a:spLocks/>
        </xdr:cNvSpPr>
      </xdr:nvSpPr>
      <xdr:spPr>
        <a:xfrm flipV="1">
          <a:off x="1571625" y="714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238125</xdr:colOff>
      <xdr:row>4</xdr:row>
      <xdr:rowOff>47625</xdr:rowOff>
    </xdr:from>
    <xdr:to>
      <xdr:col>7</xdr:col>
      <xdr:colOff>609600</xdr:colOff>
      <xdr:row>4</xdr:row>
      <xdr:rowOff>66675</xdr:rowOff>
    </xdr:to>
    <xdr:sp>
      <xdr:nvSpPr>
        <xdr:cNvPr id="39" name="Line 41"/>
        <xdr:cNvSpPr>
          <a:spLocks/>
        </xdr:cNvSpPr>
      </xdr:nvSpPr>
      <xdr:spPr>
        <a:xfrm flipV="1">
          <a:off x="1609725" y="695325"/>
          <a:ext cx="3800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57150</xdr:rowOff>
    </xdr:from>
    <xdr:to>
      <xdr:col>7</xdr:col>
      <xdr:colOff>619125</xdr:colOff>
      <xdr:row>6</xdr:row>
      <xdr:rowOff>19050</xdr:rowOff>
    </xdr:to>
    <xdr:sp>
      <xdr:nvSpPr>
        <xdr:cNvPr id="40" name="Line 42"/>
        <xdr:cNvSpPr>
          <a:spLocks/>
        </xdr:cNvSpPr>
      </xdr:nvSpPr>
      <xdr:spPr>
        <a:xfrm>
          <a:off x="5419725" y="704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M11" sqref="M11"/>
    </sheetView>
  </sheetViews>
  <sheetFormatPr defaultColWidth="9.00390625" defaultRowHeight="12.75"/>
  <cols>
    <col min="2" max="2" width="10.125" style="0" bestFit="1" customWidth="1"/>
    <col min="8" max="8" width="9.625" style="0" bestFit="1" customWidth="1"/>
    <col min="10" max="10" width="10.125" style="0" bestFit="1" customWidth="1"/>
    <col min="14" max="14" width="9.625" style="0" bestFit="1" customWidth="1"/>
  </cols>
  <sheetData>
    <row r="1" spans="1:18" ht="27" thickBot="1">
      <c r="A1" s="134" t="s">
        <v>2</v>
      </c>
      <c r="B1" s="218"/>
      <c r="C1" s="219"/>
      <c r="D1" s="219"/>
      <c r="E1" s="219"/>
      <c r="F1" s="219"/>
      <c r="G1" s="219"/>
      <c r="H1" s="219"/>
      <c r="I1" s="133"/>
      <c r="J1" s="141"/>
      <c r="K1" s="137"/>
      <c r="L1" s="137"/>
      <c r="M1" s="137"/>
      <c r="N1" s="146" t="s">
        <v>60</v>
      </c>
      <c r="O1" s="147"/>
      <c r="P1" s="137"/>
      <c r="Q1" s="137"/>
      <c r="R1" s="138"/>
    </row>
    <row r="2" spans="1:33" ht="13.5" thickBot="1">
      <c r="A2" s="135"/>
      <c r="C2" s="31"/>
      <c r="D2" s="31"/>
      <c r="E2" s="31"/>
      <c r="F2" s="31"/>
      <c r="G2" s="135"/>
      <c r="H2" s="31"/>
      <c r="I2" s="31"/>
      <c r="J2" s="141"/>
      <c r="K2" s="137"/>
      <c r="L2" s="137"/>
      <c r="M2" s="141"/>
      <c r="N2" s="143" t="s">
        <v>59</v>
      </c>
      <c r="O2" s="138"/>
      <c r="P2" s="137"/>
      <c r="Q2" s="145" t="s">
        <v>19</v>
      </c>
      <c r="R2" s="138"/>
      <c r="AF2" t="s">
        <v>0</v>
      </c>
      <c r="AG2" t="s">
        <v>1</v>
      </c>
    </row>
    <row r="3" spans="1:18" ht="13.5" thickBot="1">
      <c r="A3" s="242" t="s">
        <v>105</v>
      </c>
      <c r="B3" s="243">
        <f ca="1">TODAY()</f>
        <v>71697</v>
      </c>
      <c r="C3" s="31"/>
      <c r="D3" s="31"/>
      <c r="E3" s="31"/>
      <c r="F3" s="31"/>
      <c r="G3" s="31"/>
      <c r="H3" s="31"/>
      <c r="I3" s="31"/>
      <c r="J3" s="32" t="s">
        <v>52</v>
      </c>
      <c r="K3" s="33"/>
      <c r="L3" s="33"/>
      <c r="M3" s="60"/>
      <c r="N3" s="96">
        <v>1</v>
      </c>
      <c r="O3" s="151" t="s">
        <v>84</v>
      </c>
      <c r="P3" s="61"/>
      <c r="Q3" s="96">
        <v>1</v>
      </c>
      <c r="R3" s="151" t="s">
        <v>84</v>
      </c>
    </row>
    <row r="4" spans="1:18" ht="12.75">
      <c r="A4" s="189" t="s">
        <v>3</v>
      </c>
      <c r="B4" s="199"/>
      <c r="C4" s="165"/>
      <c r="D4" s="165"/>
      <c r="E4" s="199"/>
      <c r="F4" s="191" t="s">
        <v>11</v>
      </c>
      <c r="G4" s="190"/>
      <c r="H4" s="216"/>
      <c r="I4" s="217"/>
      <c r="J4" s="34" t="s">
        <v>53</v>
      </c>
      <c r="K4" s="35"/>
      <c r="L4" s="35"/>
      <c r="M4" s="45"/>
      <c r="N4" s="97">
        <v>40</v>
      </c>
      <c r="O4" s="152" t="s">
        <v>84</v>
      </c>
      <c r="P4" s="46"/>
      <c r="Q4" s="97">
        <v>40</v>
      </c>
      <c r="R4" s="152" t="s">
        <v>84</v>
      </c>
    </row>
    <row r="5" spans="1:18" ht="12.75">
      <c r="A5" s="45" t="s">
        <v>4</v>
      </c>
      <c r="B5" s="59"/>
      <c r="C5" s="200" t="s">
        <v>106</v>
      </c>
      <c r="D5" s="200"/>
      <c r="E5" s="201"/>
      <c r="F5" s="7" t="s">
        <v>12</v>
      </c>
      <c r="G5" s="212"/>
      <c r="H5" s="181"/>
      <c r="I5" s="152"/>
      <c r="J5" s="32" t="s">
        <v>54</v>
      </c>
      <c r="K5" s="33"/>
      <c r="L5" s="33"/>
      <c r="M5" s="60"/>
      <c r="N5" s="96">
        <v>0</v>
      </c>
      <c r="O5" s="151" t="s">
        <v>84</v>
      </c>
      <c r="P5" s="61"/>
      <c r="Q5" s="96">
        <v>0</v>
      </c>
      <c r="R5" s="151" t="s">
        <v>84</v>
      </c>
    </row>
    <row r="6" spans="1:18" ht="12.75">
      <c r="A6" s="20" t="s">
        <v>5</v>
      </c>
      <c r="B6" s="158"/>
      <c r="C6" s="202" t="s">
        <v>101</v>
      </c>
      <c r="D6" s="203"/>
      <c r="E6" s="204" t="s">
        <v>103</v>
      </c>
      <c r="F6" s="7" t="s">
        <v>13</v>
      </c>
      <c r="G6" s="181"/>
      <c r="H6" s="158"/>
      <c r="I6" s="151"/>
      <c r="J6" s="34" t="s">
        <v>55</v>
      </c>
      <c r="K6" s="35"/>
      <c r="L6" s="35"/>
      <c r="M6" s="45"/>
      <c r="N6" s="97">
        <v>20</v>
      </c>
      <c r="O6" s="152" t="s">
        <v>84</v>
      </c>
      <c r="P6" s="46"/>
      <c r="Q6" s="97">
        <v>8</v>
      </c>
      <c r="R6" s="152" t="s">
        <v>84</v>
      </c>
    </row>
    <row r="7" spans="1:18" ht="12.75">
      <c r="A7" s="45" t="s">
        <v>6</v>
      </c>
      <c r="B7" s="77"/>
      <c r="C7" s="205"/>
      <c r="D7" s="206"/>
      <c r="E7" s="207"/>
      <c r="F7" s="59" t="s">
        <v>16</v>
      </c>
      <c r="G7" s="181"/>
      <c r="H7" s="208"/>
      <c r="I7" s="240">
        <v>2457</v>
      </c>
      <c r="J7" s="60" t="s">
        <v>56</v>
      </c>
      <c r="K7" s="61"/>
      <c r="L7" s="61"/>
      <c r="M7" s="60"/>
      <c r="N7" s="237">
        <f>N27</f>
        <v>0</v>
      </c>
      <c r="O7" s="151" t="s">
        <v>84</v>
      </c>
      <c r="P7" s="61"/>
      <c r="Q7" s="237">
        <f>R27</f>
        <v>0</v>
      </c>
      <c r="R7" s="151" t="s">
        <v>84</v>
      </c>
    </row>
    <row r="8" spans="1:18" ht="12.75">
      <c r="A8" s="45" t="s">
        <v>7</v>
      </c>
      <c r="B8" s="77"/>
      <c r="C8" s="209" t="s">
        <v>102</v>
      </c>
      <c r="D8" s="206"/>
      <c r="E8" s="207"/>
      <c r="F8" s="59" t="s">
        <v>17</v>
      </c>
      <c r="G8" s="210"/>
      <c r="H8" s="211"/>
      <c r="I8" s="241">
        <v>1010</v>
      </c>
      <c r="J8" s="34" t="s">
        <v>57</v>
      </c>
      <c r="K8" s="35"/>
      <c r="L8" s="35"/>
      <c r="M8" s="45"/>
      <c r="N8" s="97">
        <v>0</v>
      </c>
      <c r="O8" s="152" t="s">
        <v>84</v>
      </c>
      <c r="P8" s="46"/>
      <c r="Q8" s="97">
        <v>1</v>
      </c>
      <c r="R8" s="152" t="s">
        <v>84</v>
      </c>
    </row>
    <row r="9" spans="1:18" ht="13.5" thickBot="1">
      <c r="A9" s="45" t="s">
        <v>8</v>
      </c>
      <c r="B9" s="46"/>
      <c r="C9" s="209" t="s">
        <v>107</v>
      </c>
      <c r="D9" s="206"/>
      <c r="E9" s="207"/>
      <c r="F9" s="46" t="s">
        <v>14</v>
      </c>
      <c r="G9" s="77"/>
      <c r="H9" s="181"/>
      <c r="I9" s="238">
        <v>110</v>
      </c>
      <c r="J9" s="60" t="s">
        <v>15</v>
      </c>
      <c r="K9" s="61"/>
      <c r="L9" s="61"/>
      <c r="M9" s="60"/>
      <c r="N9" s="153">
        <f>I10</f>
        <v>1202.9</v>
      </c>
      <c r="O9" s="151" t="s">
        <v>84</v>
      </c>
      <c r="P9" s="61"/>
      <c r="Q9" s="156">
        <f>I10</f>
        <v>1202.9</v>
      </c>
      <c r="R9" s="151" t="s">
        <v>84</v>
      </c>
    </row>
    <row r="10" spans="1:18" ht="13.5" thickBot="1">
      <c r="A10" s="20" t="s">
        <v>9</v>
      </c>
      <c r="B10" s="212"/>
      <c r="C10" s="205" t="s">
        <v>110</v>
      </c>
      <c r="D10" s="206"/>
      <c r="E10" s="207"/>
      <c r="F10" s="77" t="s">
        <v>15</v>
      </c>
      <c r="G10" s="77"/>
      <c r="H10" s="210"/>
      <c r="I10" s="239">
        <v>1202.9</v>
      </c>
      <c r="J10" s="141" t="s">
        <v>58</v>
      </c>
      <c r="K10" s="137"/>
      <c r="L10" s="137"/>
      <c r="M10" s="141"/>
      <c r="N10" s="155">
        <f>N3+N4+N5+N6+N7+N8+N9</f>
        <v>1263.9</v>
      </c>
      <c r="O10" s="138" t="s">
        <v>84</v>
      </c>
      <c r="P10" s="137"/>
      <c r="Q10" s="157">
        <f>Q3+Q4+Q5+Q6+Q7+Q8+Q9</f>
        <v>1252.9</v>
      </c>
      <c r="R10" s="138" t="s">
        <v>84</v>
      </c>
    </row>
    <row r="11" spans="1:18" ht="13.5" thickBot="1">
      <c r="A11" s="21" t="s">
        <v>10</v>
      </c>
      <c r="B11" s="160"/>
      <c r="C11" s="213"/>
      <c r="D11" s="214"/>
      <c r="E11" s="214"/>
      <c r="F11" s="141" t="s">
        <v>71</v>
      </c>
      <c r="G11" s="137"/>
      <c r="H11" s="144"/>
      <c r="I11" s="215" t="s">
        <v>89</v>
      </c>
      <c r="J11" s="31"/>
      <c r="K11" s="31"/>
      <c r="L11" s="31"/>
      <c r="M11" s="31"/>
      <c r="N11" s="31"/>
      <c r="O11" s="31"/>
      <c r="P11" s="137"/>
      <c r="Q11" s="137"/>
      <c r="R11" s="138"/>
    </row>
    <row r="12" spans="1:18" ht="13.5" thickBot="1">
      <c r="A12" s="31"/>
      <c r="B12" s="31"/>
      <c r="C12" s="31"/>
      <c r="D12" s="31"/>
      <c r="E12" s="31"/>
      <c r="F12" s="31"/>
      <c r="G12" s="31"/>
      <c r="H12" s="31"/>
      <c r="I12" s="31"/>
      <c r="J12" s="141"/>
      <c r="K12" s="137"/>
      <c r="L12" s="137"/>
      <c r="M12" s="137"/>
      <c r="N12" s="142" t="s">
        <v>61</v>
      </c>
      <c r="O12" s="137"/>
      <c r="P12" s="137"/>
      <c r="Q12" s="137"/>
      <c r="R12" s="138"/>
    </row>
    <row r="13" spans="1:19" ht="15.75" thickBot="1">
      <c r="A13" s="129" t="s">
        <v>18</v>
      </c>
      <c r="B13" s="130"/>
      <c r="C13" s="130"/>
      <c r="D13" s="130"/>
      <c r="E13" s="131"/>
      <c r="F13" s="137"/>
      <c r="G13" s="137"/>
      <c r="H13" s="137"/>
      <c r="I13" s="138"/>
      <c r="J13" s="141"/>
      <c r="K13" s="137"/>
      <c r="L13" s="143" t="s">
        <v>59</v>
      </c>
      <c r="M13" s="137"/>
      <c r="N13" s="144"/>
      <c r="O13" s="137"/>
      <c r="P13" s="145" t="s">
        <v>19</v>
      </c>
      <c r="Q13" s="137"/>
      <c r="R13" s="138"/>
      <c r="S13" s="31"/>
    </row>
    <row r="14" spans="1:19" ht="13.5" thickBot="1">
      <c r="A14" s="109" t="s">
        <v>20</v>
      </c>
      <c r="B14" s="108"/>
      <c r="C14" s="108"/>
      <c r="D14" s="110"/>
      <c r="E14" s="108"/>
      <c r="F14" s="12"/>
      <c r="G14" s="11"/>
      <c r="H14" s="128" t="s">
        <v>19</v>
      </c>
      <c r="I14" s="28"/>
      <c r="J14" s="30" t="s">
        <v>64</v>
      </c>
      <c r="K14" s="70" t="s">
        <v>62</v>
      </c>
      <c r="L14" s="53"/>
      <c r="M14" s="52" t="s">
        <v>63</v>
      </c>
      <c r="N14" s="53"/>
      <c r="O14" s="10" t="s">
        <v>62</v>
      </c>
      <c r="P14" s="12"/>
      <c r="Q14" s="11" t="s">
        <v>63</v>
      </c>
      <c r="R14" s="28"/>
      <c r="S14" s="31"/>
    </row>
    <row r="15" spans="1:19" ht="12.75">
      <c r="A15" s="32" t="s">
        <v>21</v>
      </c>
      <c r="B15" s="33"/>
      <c r="C15" s="33"/>
      <c r="D15" s="82"/>
      <c r="E15" s="228">
        <v>360</v>
      </c>
      <c r="F15" s="83" t="s">
        <v>83</v>
      </c>
      <c r="G15" s="33"/>
      <c r="H15" s="228">
        <v>290</v>
      </c>
      <c r="I15" s="85" t="s">
        <v>83</v>
      </c>
      <c r="J15" s="40" t="s">
        <v>90</v>
      </c>
      <c r="K15" s="107" t="s">
        <v>104</v>
      </c>
      <c r="L15" s="42"/>
      <c r="M15" s="2"/>
      <c r="N15" s="98">
        <v>0</v>
      </c>
      <c r="O15" s="107" t="s">
        <v>104</v>
      </c>
      <c r="P15" s="42"/>
      <c r="Q15" s="2"/>
      <c r="R15" s="100">
        <v>0</v>
      </c>
      <c r="S15" s="31"/>
    </row>
    <row r="16" spans="1:19" ht="12.75">
      <c r="A16" s="34" t="s">
        <v>22</v>
      </c>
      <c r="B16" s="35"/>
      <c r="C16" s="37"/>
      <c r="D16" s="84"/>
      <c r="E16" s="229">
        <v>360</v>
      </c>
      <c r="F16" s="37" t="s">
        <v>83</v>
      </c>
      <c r="G16" s="84"/>
      <c r="H16" s="229">
        <v>290</v>
      </c>
      <c r="I16" s="86" t="s">
        <v>83</v>
      </c>
      <c r="J16" s="41" t="s">
        <v>91</v>
      </c>
      <c r="K16" s="106" t="s">
        <v>104</v>
      </c>
      <c r="L16" s="69"/>
      <c r="M16" s="1"/>
      <c r="N16" s="99">
        <v>0</v>
      </c>
      <c r="O16" s="106" t="s">
        <v>104</v>
      </c>
      <c r="P16" s="55"/>
      <c r="Q16" s="1"/>
      <c r="R16" s="101">
        <v>0</v>
      </c>
      <c r="S16" s="31"/>
    </row>
    <row r="17" spans="1:19" ht="12.75">
      <c r="A17" s="26" t="s">
        <v>23</v>
      </c>
      <c r="B17" s="61"/>
      <c r="C17" s="61"/>
      <c r="D17" s="158"/>
      <c r="E17" s="183">
        <f>(E15+E16)/2</f>
        <v>360</v>
      </c>
      <c r="F17" s="159" t="s">
        <v>83</v>
      </c>
      <c r="G17" s="61"/>
      <c r="H17" s="183">
        <f>(H15+H16)/2</f>
        <v>290</v>
      </c>
      <c r="I17" s="151" t="s">
        <v>83</v>
      </c>
      <c r="J17" s="40" t="s">
        <v>92</v>
      </c>
      <c r="K17" s="107" t="s">
        <v>104</v>
      </c>
      <c r="L17" s="54"/>
      <c r="M17" s="2"/>
      <c r="N17" s="98">
        <v>0</v>
      </c>
      <c r="O17" s="107" t="s">
        <v>104</v>
      </c>
      <c r="P17" s="54"/>
      <c r="Q17" s="2"/>
      <c r="R17" s="100">
        <v>0</v>
      </c>
      <c r="S17" s="31"/>
    </row>
    <row r="18" spans="1:19" ht="12.75">
      <c r="A18" s="45" t="s">
        <v>24</v>
      </c>
      <c r="B18" s="46"/>
      <c r="C18" s="59"/>
      <c r="D18" s="181"/>
      <c r="E18" s="182">
        <f>N34*100</f>
        <v>-25</v>
      </c>
      <c r="F18" s="59" t="s">
        <v>83</v>
      </c>
      <c r="G18" s="181"/>
      <c r="H18" s="182">
        <f>Q34*100</f>
        <v>-25</v>
      </c>
      <c r="I18" s="152" t="s">
        <v>83</v>
      </c>
      <c r="J18" s="41" t="s">
        <v>93</v>
      </c>
      <c r="K18" s="106" t="s">
        <v>104</v>
      </c>
      <c r="L18" s="55"/>
      <c r="M18" s="1"/>
      <c r="N18" s="99">
        <v>0</v>
      </c>
      <c r="O18" s="106" t="s">
        <v>104</v>
      </c>
      <c r="P18" s="55"/>
      <c r="Q18" s="1"/>
      <c r="R18" s="101">
        <v>0</v>
      </c>
      <c r="S18" s="31"/>
    </row>
    <row r="19" spans="1:19" ht="12.75">
      <c r="A19" s="26" t="s">
        <v>25</v>
      </c>
      <c r="B19" s="2"/>
      <c r="C19" s="2"/>
      <c r="D19" s="181"/>
      <c r="E19" s="184">
        <f>(E33)*(E18)/N37/100</f>
        <v>0</v>
      </c>
      <c r="F19" s="59" t="s">
        <v>83</v>
      </c>
      <c r="G19" s="61"/>
      <c r="H19" s="183">
        <f>((H33)*(H18))/Q37/100</f>
        <v>-0.06981290142418319</v>
      </c>
      <c r="I19" s="151" t="s">
        <v>83</v>
      </c>
      <c r="J19" s="40" t="s">
        <v>95</v>
      </c>
      <c r="K19" s="107" t="s">
        <v>104</v>
      </c>
      <c r="L19" s="54"/>
      <c r="M19" s="2"/>
      <c r="N19" s="98">
        <v>0</v>
      </c>
      <c r="O19" s="107" t="s">
        <v>104</v>
      </c>
      <c r="P19" s="54"/>
      <c r="Q19" s="2"/>
      <c r="R19" s="100">
        <v>0</v>
      </c>
      <c r="S19" s="31"/>
    </row>
    <row r="20" spans="1:19" ht="13.5" thickBot="1">
      <c r="A20" s="29" t="s">
        <v>26</v>
      </c>
      <c r="B20" s="8"/>
      <c r="C20" s="9"/>
      <c r="D20" s="160"/>
      <c r="E20" s="197">
        <f>E17+(E19)</f>
        <v>360</v>
      </c>
      <c r="F20" s="161" t="s">
        <v>83</v>
      </c>
      <c r="G20" s="160"/>
      <c r="H20" s="198">
        <f>H17+H19</f>
        <v>289.9301870985758</v>
      </c>
      <c r="I20" s="163" t="s">
        <v>83</v>
      </c>
      <c r="J20" s="41" t="s">
        <v>97</v>
      </c>
      <c r="K20" s="106" t="s">
        <v>104</v>
      </c>
      <c r="L20" s="55"/>
      <c r="M20" s="1"/>
      <c r="N20" s="99">
        <v>0</v>
      </c>
      <c r="O20" s="106" t="s">
        <v>104</v>
      </c>
      <c r="P20" s="55"/>
      <c r="Q20" s="1"/>
      <c r="R20" s="101">
        <v>0</v>
      </c>
      <c r="S20" s="31"/>
    </row>
    <row r="21" spans="1:19" ht="12.75">
      <c r="A21" s="32" t="s">
        <v>27</v>
      </c>
      <c r="B21" s="33"/>
      <c r="C21" s="33"/>
      <c r="D21" s="82"/>
      <c r="E21" s="228">
        <v>360</v>
      </c>
      <c r="F21" s="83" t="s">
        <v>83</v>
      </c>
      <c r="G21" s="33"/>
      <c r="H21" s="228">
        <v>320</v>
      </c>
      <c r="I21" s="85" t="s">
        <v>83</v>
      </c>
      <c r="J21" s="40" t="s">
        <v>94</v>
      </c>
      <c r="K21" s="107" t="s">
        <v>104</v>
      </c>
      <c r="L21" s="54"/>
      <c r="M21" s="2"/>
      <c r="N21" s="98">
        <v>0</v>
      </c>
      <c r="O21" s="107" t="s">
        <v>104</v>
      </c>
      <c r="P21" s="54"/>
      <c r="Q21" s="2"/>
      <c r="R21" s="100">
        <v>0</v>
      </c>
      <c r="S21" s="31"/>
    </row>
    <row r="22" spans="1:19" ht="12.75">
      <c r="A22" s="34" t="s">
        <v>28</v>
      </c>
      <c r="B22" s="35"/>
      <c r="C22" s="35"/>
      <c r="D22" s="84"/>
      <c r="E22" s="229">
        <v>360</v>
      </c>
      <c r="F22" s="37" t="s">
        <v>83</v>
      </c>
      <c r="G22" s="35"/>
      <c r="H22" s="229">
        <v>320</v>
      </c>
      <c r="I22" s="86" t="s">
        <v>83</v>
      </c>
      <c r="J22" s="41" t="s">
        <v>108</v>
      </c>
      <c r="K22" s="106" t="s">
        <v>104</v>
      </c>
      <c r="L22" s="56"/>
      <c r="M22" s="1"/>
      <c r="N22" s="99">
        <v>0</v>
      </c>
      <c r="O22" s="106" t="s">
        <v>104</v>
      </c>
      <c r="P22" s="56"/>
      <c r="Q22" s="1"/>
      <c r="R22" s="101">
        <v>0</v>
      </c>
      <c r="S22" s="31"/>
    </row>
    <row r="23" spans="1:19" ht="12.75">
      <c r="A23" s="60" t="s">
        <v>29</v>
      </c>
      <c r="B23" s="61"/>
      <c r="C23" s="61"/>
      <c r="D23" s="158"/>
      <c r="E23" s="183">
        <f>(E21+E22)/2</f>
        <v>360</v>
      </c>
      <c r="F23" s="159" t="s">
        <v>83</v>
      </c>
      <c r="G23" s="61"/>
      <c r="H23" s="183">
        <f>(H21+H22)/2</f>
        <v>320</v>
      </c>
      <c r="I23" s="151" t="s">
        <v>83</v>
      </c>
      <c r="J23" s="40" t="s">
        <v>108</v>
      </c>
      <c r="K23" s="107"/>
      <c r="L23" s="54"/>
      <c r="M23" s="2"/>
      <c r="N23" s="98">
        <v>0</v>
      </c>
      <c r="O23" s="107"/>
      <c r="P23" s="54"/>
      <c r="Q23" s="2"/>
      <c r="R23" s="100">
        <v>0</v>
      </c>
      <c r="S23" s="31"/>
    </row>
    <row r="24" spans="1:19" ht="12.75">
      <c r="A24" s="45" t="s">
        <v>30</v>
      </c>
      <c r="B24" s="46"/>
      <c r="C24" s="46"/>
      <c r="D24" s="181"/>
      <c r="E24" s="182">
        <f>N35*100</f>
        <v>0</v>
      </c>
      <c r="F24" s="59" t="s">
        <v>83</v>
      </c>
      <c r="G24" s="46"/>
      <c r="H24" s="182">
        <f>Q35*100</f>
        <v>0</v>
      </c>
      <c r="I24" s="152" t="s">
        <v>83</v>
      </c>
      <c r="J24" s="41" t="s">
        <v>96</v>
      </c>
      <c r="K24" s="106"/>
      <c r="L24" s="55"/>
      <c r="M24" s="1"/>
      <c r="N24" s="99">
        <v>0</v>
      </c>
      <c r="O24" s="106"/>
      <c r="P24" s="55"/>
      <c r="Q24" s="1"/>
      <c r="R24" s="101">
        <v>0</v>
      </c>
      <c r="S24" s="31"/>
    </row>
    <row r="25" spans="1:19" ht="12.75">
      <c r="A25" s="26" t="s">
        <v>31</v>
      </c>
      <c r="B25" s="61"/>
      <c r="C25" s="61"/>
      <c r="D25" s="158"/>
      <c r="E25" s="183">
        <f>((E33)*(E24))/N37/100</f>
        <v>0</v>
      </c>
      <c r="F25" s="159" t="s">
        <v>83</v>
      </c>
      <c r="G25" s="61"/>
      <c r="H25" s="183">
        <f>((H33)*(H24))/Q37/100</f>
        <v>0</v>
      </c>
      <c r="I25" s="151" t="s">
        <v>83</v>
      </c>
      <c r="J25" s="115"/>
      <c r="K25" s="67"/>
      <c r="L25" s="55"/>
      <c r="M25" s="1"/>
      <c r="N25" s="58"/>
      <c r="O25" s="67"/>
      <c r="P25" s="55"/>
      <c r="Q25" s="1"/>
      <c r="R25" s="43"/>
      <c r="S25" s="31"/>
    </row>
    <row r="26" spans="1:19" ht="13.5" thickBot="1">
      <c r="A26" s="29" t="s">
        <v>32</v>
      </c>
      <c r="B26" s="162"/>
      <c r="C26" s="162"/>
      <c r="D26" s="160"/>
      <c r="E26" s="197">
        <f>E23+E25</f>
        <v>360</v>
      </c>
      <c r="F26" s="161" t="s">
        <v>83</v>
      </c>
      <c r="G26" s="162"/>
      <c r="H26" s="198">
        <f>H23+H25</f>
        <v>320</v>
      </c>
      <c r="I26" s="163" t="s">
        <v>83</v>
      </c>
      <c r="J26" s="114"/>
      <c r="K26" s="66"/>
      <c r="L26" s="54"/>
      <c r="M26" s="2"/>
      <c r="N26" s="57"/>
      <c r="O26" s="68"/>
      <c r="P26" s="54"/>
      <c r="Q26" s="2"/>
      <c r="R26" s="65"/>
      <c r="S26" s="31"/>
    </row>
    <row r="27" spans="1:19" ht="13.5" thickBot="1">
      <c r="A27" s="38" t="s">
        <v>33</v>
      </c>
      <c r="B27" s="39"/>
      <c r="C27" s="39"/>
      <c r="D27" s="87"/>
      <c r="E27" s="230">
        <v>360</v>
      </c>
      <c r="F27" s="88" t="s">
        <v>83</v>
      </c>
      <c r="G27" s="39"/>
      <c r="H27" s="231">
        <v>305</v>
      </c>
      <c r="I27" s="89" t="s">
        <v>83</v>
      </c>
      <c r="J27" s="30"/>
      <c r="K27" s="149"/>
      <c r="L27" s="144"/>
      <c r="M27" s="137" t="s">
        <v>58</v>
      </c>
      <c r="N27" s="227">
        <f>N15+N16+N17+N18+N19+N20+N21+N22+N23+N24</f>
        <v>0</v>
      </c>
      <c r="O27" s="236"/>
      <c r="P27" s="144"/>
      <c r="Q27" s="137" t="s">
        <v>58</v>
      </c>
      <c r="R27" s="226">
        <f>R15+R16+R17+R18+R19+R20+R21+R22+R23+R24</f>
        <v>0</v>
      </c>
      <c r="S27" s="31"/>
    </row>
    <row r="28" spans="1:19" ht="13.5" thickBot="1">
      <c r="A28" s="34" t="s">
        <v>34</v>
      </c>
      <c r="B28" s="35"/>
      <c r="C28" s="35"/>
      <c r="D28" s="84"/>
      <c r="E28" s="229">
        <v>360</v>
      </c>
      <c r="F28" s="37" t="s">
        <v>83</v>
      </c>
      <c r="G28" s="35"/>
      <c r="H28" s="229">
        <v>305</v>
      </c>
      <c r="I28" s="86" t="s">
        <v>83</v>
      </c>
      <c r="J28" s="141"/>
      <c r="K28" s="137"/>
      <c r="L28" s="137"/>
      <c r="M28" s="137"/>
      <c r="N28" s="137"/>
      <c r="O28" s="137"/>
      <c r="P28" s="137"/>
      <c r="Q28" s="137"/>
      <c r="R28" s="150"/>
      <c r="S28" s="31"/>
    </row>
    <row r="29" spans="1:19" ht="13.5" thickBot="1">
      <c r="A29" s="18" t="s">
        <v>35</v>
      </c>
      <c r="B29" s="46"/>
      <c r="C29" s="46"/>
      <c r="D29" s="181"/>
      <c r="E29" s="182">
        <f>(E27+E28)/2</f>
        <v>360</v>
      </c>
      <c r="F29" s="59" t="s">
        <v>83</v>
      </c>
      <c r="G29" s="46"/>
      <c r="H29" s="182">
        <f>(H27+H28)/2</f>
        <v>305</v>
      </c>
      <c r="I29" s="152" t="s">
        <v>83</v>
      </c>
      <c r="J29" s="141"/>
      <c r="K29" s="137"/>
      <c r="L29" s="146" t="s">
        <v>65</v>
      </c>
      <c r="M29" s="148"/>
      <c r="N29" s="148"/>
      <c r="O29" s="148"/>
      <c r="P29" s="137"/>
      <c r="Q29" s="137"/>
      <c r="R29" s="138"/>
      <c r="S29" s="31"/>
    </row>
    <row r="30" spans="1:19" ht="13.5" thickBot="1">
      <c r="A30" s="60" t="s">
        <v>36</v>
      </c>
      <c r="B30" s="61"/>
      <c r="C30" s="61"/>
      <c r="D30" s="158"/>
      <c r="E30" s="183">
        <f>N36*100</f>
        <v>-75</v>
      </c>
      <c r="F30" s="159" t="s">
        <v>83</v>
      </c>
      <c r="G30" s="61"/>
      <c r="H30" s="183">
        <f>Q36*100</f>
        <v>-75</v>
      </c>
      <c r="I30" s="151" t="s">
        <v>83</v>
      </c>
      <c r="J30" s="141"/>
      <c r="K30" s="137"/>
      <c r="L30" s="137"/>
      <c r="M30" s="149"/>
      <c r="N30" s="143" t="s">
        <v>59</v>
      </c>
      <c r="O30" s="144"/>
      <c r="P30" s="137"/>
      <c r="Q30" s="145" t="s">
        <v>19</v>
      </c>
      <c r="R30" s="138"/>
      <c r="S30" s="31"/>
    </row>
    <row r="31" spans="1:19" ht="12.75">
      <c r="A31" s="18" t="s">
        <v>37</v>
      </c>
      <c r="B31" s="1"/>
      <c r="C31" s="1"/>
      <c r="D31" s="181"/>
      <c r="E31" s="184">
        <f>((E33)*(E30))/N37/100</f>
        <v>0</v>
      </c>
      <c r="F31" s="59" t="s">
        <v>83</v>
      </c>
      <c r="G31" s="46"/>
      <c r="H31" s="182">
        <f>((H33)*(H30))/Q37/100</f>
        <v>-0.20943870427254954</v>
      </c>
      <c r="I31" s="152" t="s">
        <v>83</v>
      </c>
      <c r="J31" s="32"/>
      <c r="K31" s="71" t="s">
        <v>66</v>
      </c>
      <c r="L31" s="33"/>
      <c r="M31" s="224"/>
      <c r="N31" s="78">
        <v>10.2</v>
      </c>
      <c r="O31" s="222"/>
      <c r="P31" s="224"/>
      <c r="Q31" s="78">
        <v>13.05</v>
      </c>
      <c r="R31" s="220"/>
      <c r="S31" s="31"/>
    </row>
    <row r="32" spans="1:19" ht="13.5" thickBot="1">
      <c r="A32" s="27" t="s">
        <v>38</v>
      </c>
      <c r="B32" s="23"/>
      <c r="C32" s="23"/>
      <c r="D32" s="185"/>
      <c r="E32" s="186">
        <f>E29+E31</f>
        <v>360</v>
      </c>
      <c r="F32" s="187" t="s">
        <v>83</v>
      </c>
      <c r="G32" s="139"/>
      <c r="H32" s="188">
        <f>H29+H31</f>
        <v>304.79056129572746</v>
      </c>
      <c r="I32" s="169" t="s">
        <v>83</v>
      </c>
      <c r="J32" s="74"/>
      <c r="K32" s="75" t="s">
        <v>67</v>
      </c>
      <c r="L32" s="76"/>
      <c r="M32" s="225"/>
      <c r="N32" s="79">
        <v>1.81</v>
      </c>
      <c r="O32" s="223"/>
      <c r="P32" s="225"/>
      <c r="Q32" s="79">
        <v>0.04</v>
      </c>
      <c r="R32" s="221"/>
      <c r="S32" s="31"/>
    </row>
    <row r="33" spans="1:19" ht="13.5" thickBot="1">
      <c r="A33" s="189" t="s">
        <v>39</v>
      </c>
      <c r="B33" s="190"/>
      <c r="C33" s="190"/>
      <c r="D33" s="191"/>
      <c r="E33" s="192">
        <f>E23-E17</f>
        <v>0</v>
      </c>
      <c r="F33" s="193" t="s">
        <v>83</v>
      </c>
      <c r="G33" s="190"/>
      <c r="H33" s="192">
        <f>H23-H17</f>
        <v>30</v>
      </c>
      <c r="I33" s="194" t="s">
        <v>83</v>
      </c>
      <c r="J33" s="73" t="s">
        <v>86</v>
      </c>
      <c r="K33" s="111" t="s">
        <v>88</v>
      </c>
      <c r="L33" s="72" t="s">
        <v>87</v>
      </c>
      <c r="M33" s="233">
        <v>5.6</v>
      </c>
      <c r="N33" s="126">
        <f>M33-O33</f>
        <v>0.1999999999999993</v>
      </c>
      <c r="O33" s="234">
        <v>5.4</v>
      </c>
      <c r="P33" s="233">
        <v>6.83</v>
      </c>
      <c r="Q33" s="127">
        <f>P33-R33</f>
        <v>1</v>
      </c>
      <c r="R33" s="235">
        <v>5.83</v>
      </c>
      <c r="S33" s="31"/>
    </row>
    <row r="34" spans="1:19" ht="13.5" thickBot="1">
      <c r="A34" s="27" t="s">
        <v>44</v>
      </c>
      <c r="B34" s="139"/>
      <c r="C34" s="139"/>
      <c r="D34" s="185"/>
      <c r="E34" s="186">
        <f>E26-E20</f>
        <v>0</v>
      </c>
      <c r="F34" s="187" t="s">
        <v>83</v>
      </c>
      <c r="G34" s="139"/>
      <c r="H34" s="188">
        <f>H26-H20</f>
        <v>30.0698129014242</v>
      </c>
      <c r="I34" s="139" t="s">
        <v>83</v>
      </c>
      <c r="J34" s="38" t="s">
        <v>68</v>
      </c>
      <c r="K34" s="39"/>
      <c r="L34" s="39"/>
      <c r="M34" s="16"/>
      <c r="N34" s="105">
        <v>-0.25</v>
      </c>
      <c r="O34" s="14" t="s">
        <v>85</v>
      </c>
      <c r="P34" s="15"/>
      <c r="Q34" s="105">
        <v>-0.25</v>
      </c>
      <c r="R34" s="17" t="s">
        <v>85</v>
      </c>
      <c r="S34" s="31"/>
    </row>
    <row r="35" spans="1:19" ht="12.75">
      <c r="A35" s="13" t="s">
        <v>40</v>
      </c>
      <c r="B35" s="190"/>
      <c r="C35" s="190"/>
      <c r="D35" s="191"/>
      <c r="E35" s="195">
        <f>(E20+E26)/2</f>
        <v>360</v>
      </c>
      <c r="F35" s="193" t="s">
        <v>83</v>
      </c>
      <c r="G35" s="190"/>
      <c r="H35" s="192">
        <f>(H20+H26)/2</f>
        <v>304.9650935492879</v>
      </c>
      <c r="I35" s="190" t="s">
        <v>83</v>
      </c>
      <c r="J35" s="62" t="s">
        <v>69</v>
      </c>
      <c r="K35" s="36"/>
      <c r="L35" s="36"/>
      <c r="M35" s="3"/>
      <c r="N35" s="102">
        <v>0</v>
      </c>
      <c r="O35" s="5" t="s">
        <v>85</v>
      </c>
      <c r="P35" s="4"/>
      <c r="Q35" s="102">
        <v>0</v>
      </c>
      <c r="R35" s="44" t="s">
        <v>85</v>
      </c>
      <c r="S35" s="31"/>
    </row>
    <row r="36" spans="1:19" ht="13.5" thickBot="1">
      <c r="A36" s="27" t="s">
        <v>41</v>
      </c>
      <c r="B36" s="139"/>
      <c r="C36" s="139"/>
      <c r="D36" s="185"/>
      <c r="E36" s="196">
        <f>E35-E32</f>
        <v>0</v>
      </c>
      <c r="F36" s="187" t="s">
        <v>83</v>
      </c>
      <c r="G36" s="139"/>
      <c r="H36" s="188">
        <f>H35-H32</f>
        <v>0.17453225356041457</v>
      </c>
      <c r="I36" s="139" t="s">
        <v>83</v>
      </c>
      <c r="J36" s="34" t="s">
        <v>75</v>
      </c>
      <c r="K36" s="35"/>
      <c r="L36" s="35"/>
      <c r="M36" s="6"/>
      <c r="N36" s="103">
        <v>-0.75</v>
      </c>
      <c r="O36" s="7" t="s">
        <v>85</v>
      </c>
      <c r="P36" s="1"/>
      <c r="Q36" s="103">
        <v>-0.75</v>
      </c>
      <c r="R36" s="19" t="s">
        <v>85</v>
      </c>
      <c r="S36" s="31"/>
    </row>
    <row r="37" spans="1:19" ht="13.5" thickBot="1">
      <c r="A37" s="116" t="s">
        <v>42</v>
      </c>
      <c r="B37" s="117"/>
      <c r="C37" s="117"/>
      <c r="D37" s="118"/>
      <c r="E37" s="132">
        <f>(6*E32+E20+E26)/8</f>
        <v>360</v>
      </c>
      <c r="F37" s="119" t="s">
        <v>83</v>
      </c>
      <c r="G37" s="120"/>
      <c r="H37" s="132">
        <f>(6*H32+H26+H20)/8</f>
        <v>304.8341943591176</v>
      </c>
      <c r="I37" s="120" t="s">
        <v>83</v>
      </c>
      <c r="J37" s="63" t="s">
        <v>70</v>
      </c>
      <c r="K37" s="64"/>
      <c r="L37" s="64"/>
      <c r="M37" s="22"/>
      <c r="N37" s="104">
        <v>108.7</v>
      </c>
      <c r="O37" s="24" t="s">
        <v>85</v>
      </c>
      <c r="P37" s="23"/>
      <c r="Q37" s="104">
        <v>107.43</v>
      </c>
      <c r="R37" s="25" t="s">
        <v>85</v>
      </c>
      <c r="S37" s="31"/>
    </row>
    <row r="38" spans="1:19" ht="12.75">
      <c r="A38" s="121" t="s">
        <v>43</v>
      </c>
      <c r="B38" s="122"/>
      <c r="C38" s="122"/>
      <c r="D38" s="123"/>
      <c r="E38" s="112">
        <v>4000</v>
      </c>
      <c r="F38" s="124" t="s">
        <v>84</v>
      </c>
      <c r="G38" s="122"/>
      <c r="H38" s="113">
        <v>3642.2</v>
      </c>
      <c r="I38" s="125" t="s">
        <v>84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3.5" thickBot="1">
      <c r="A39" s="26" t="s">
        <v>45</v>
      </c>
      <c r="B39" s="2"/>
      <c r="C39" s="2"/>
      <c r="D39" s="158"/>
      <c r="E39" s="153">
        <f>(E34*N31*N32)/I9</f>
        <v>0</v>
      </c>
      <c r="F39" s="159" t="s">
        <v>84</v>
      </c>
      <c r="G39" s="61"/>
      <c r="H39" s="153">
        <f>(H34*Q31*Q32)/I9</f>
        <v>0.14269493031403122</v>
      </c>
      <c r="I39" s="151" t="s">
        <v>84</v>
      </c>
      <c r="J39" s="31" t="s">
        <v>72</v>
      </c>
      <c r="K39" s="31"/>
      <c r="L39" s="31"/>
      <c r="M39" s="31" t="s">
        <v>76</v>
      </c>
      <c r="N39" s="139"/>
      <c r="O39" s="31"/>
      <c r="P39" s="31" t="s">
        <v>77</v>
      </c>
      <c r="Q39" s="139"/>
      <c r="R39" s="31"/>
      <c r="S39" s="31"/>
    </row>
    <row r="40" spans="1:19" ht="12.75">
      <c r="A40" s="18" t="s">
        <v>46</v>
      </c>
      <c r="B40" s="1"/>
      <c r="C40" s="1"/>
      <c r="D40" s="181"/>
      <c r="E40" s="154">
        <f>(E34/100*E34/100*50*N33)/I9</f>
        <v>0</v>
      </c>
      <c r="F40" s="59" t="s">
        <v>84</v>
      </c>
      <c r="G40" s="46"/>
      <c r="H40" s="154">
        <f>(H34/100*H34/100*50*Q33)/I9</f>
        <v>0.041099711269393505</v>
      </c>
      <c r="I40" s="152" t="s">
        <v>84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.75">
      <c r="A41" s="26" t="s">
        <v>47</v>
      </c>
      <c r="B41" s="2"/>
      <c r="C41" s="2"/>
      <c r="D41" s="158"/>
      <c r="E41" s="153">
        <f>E38+E39+E40</f>
        <v>4000</v>
      </c>
      <c r="F41" s="159" t="s">
        <v>84</v>
      </c>
      <c r="G41" s="61"/>
      <c r="H41" s="153">
        <f>H38+H39+H40</f>
        <v>3642.3837946415833</v>
      </c>
      <c r="I41" s="151" t="s">
        <v>84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.75">
      <c r="A42" s="34" t="s">
        <v>48</v>
      </c>
      <c r="B42" s="35"/>
      <c r="C42" s="35"/>
      <c r="D42" s="84"/>
      <c r="E42" s="232">
        <v>1</v>
      </c>
      <c r="F42" s="37"/>
      <c r="G42" s="35"/>
      <c r="H42" s="232">
        <v>1</v>
      </c>
      <c r="I42" s="86"/>
      <c r="J42" s="31" t="s">
        <v>78</v>
      </c>
      <c r="K42" s="31"/>
      <c r="L42" s="31"/>
      <c r="M42" s="31"/>
      <c r="N42" s="31"/>
      <c r="O42" s="31"/>
      <c r="P42" s="136" t="s">
        <v>73</v>
      </c>
      <c r="Q42" s="136"/>
      <c r="R42" s="136"/>
      <c r="S42" s="31"/>
    </row>
    <row r="43" spans="1:19" ht="12.75">
      <c r="A43" s="26" t="s">
        <v>49</v>
      </c>
      <c r="B43" s="2"/>
      <c r="C43" s="2"/>
      <c r="D43" s="158"/>
      <c r="E43" s="153">
        <f>E41/1.025*E42</f>
        <v>3902.4390243902444</v>
      </c>
      <c r="F43" s="159" t="s">
        <v>84</v>
      </c>
      <c r="G43" s="61"/>
      <c r="H43" s="153">
        <f>H41/1.025*H42</f>
        <v>3553.545165503984</v>
      </c>
      <c r="I43" s="151" t="s">
        <v>84</v>
      </c>
      <c r="J43" s="31"/>
      <c r="K43" s="31"/>
      <c r="L43" s="31"/>
      <c r="M43" s="31"/>
      <c r="N43" s="31"/>
      <c r="O43" s="31"/>
      <c r="P43" s="31" t="s">
        <v>79</v>
      </c>
      <c r="Q43" s="31"/>
      <c r="R43" s="31"/>
      <c r="S43" s="31"/>
    </row>
    <row r="44" spans="1:19" s="49" customFormat="1" ht="12.75">
      <c r="A44" s="47" t="s">
        <v>50</v>
      </c>
      <c r="B44" s="48"/>
      <c r="C44" s="48"/>
      <c r="D44" s="171"/>
      <c r="E44" s="172">
        <f>N10</f>
        <v>1263.9</v>
      </c>
      <c r="F44" s="173" t="s">
        <v>84</v>
      </c>
      <c r="G44" s="177"/>
      <c r="H44" s="172">
        <f>Q10</f>
        <v>1252.9</v>
      </c>
      <c r="I44" s="178" t="s">
        <v>84</v>
      </c>
      <c r="J44" s="140" t="s">
        <v>80</v>
      </c>
      <c r="K44" s="140"/>
      <c r="L44" s="140"/>
      <c r="M44" s="140"/>
      <c r="N44" s="140"/>
      <c r="O44" s="140"/>
      <c r="P44" s="140"/>
      <c r="Q44" s="140"/>
      <c r="R44" s="140"/>
      <c r="S44" s="140"/>
    </row>
    <row r="45" spans="1:19" s="49" customFormat="1" ht="13.5" thickBot="1">
      <c r="A45" s="50" t="s">
        <v>51</v>
      </c>
      <c r="B45" s="51"/>
      <c r="C45" s="51"/>
      <c r="D45" s="174"/>
      <c r="E45" s="175">
        <f>E43-E44</f>
        <v>2638.5390243902443</v>
      </c>
      <c r="F45" s="176" t="s">
        <v>84</v>
      </c>
      <c r="G45" s="179"/>
      <c r="H45" s="175">
        <f>H43-H44</f>
        <v>2300.645165503984</v>
      </c>
      <c r="I45" s="180" t="s">
        <v>84</v>
      </c>
      <c r="J45" s="140" t="s">
        <v>81</v>
      </c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19" ht="13.5" thickBot="1">
      <c r="A46" s="80" t="s">
        <v>98</v>
      </c>
      <c r="B46" s="81"/>
      <c r="C46" s="81"/>
      <c r="D46" s="90"/>
      <c r="E46" s="91">
        <v>0</v>
      </c>
      <c r="F46" s="92" t="s">
        <v>84</v>
      </c>
      <c r="G46" s="93"/>
      <c r="H46" s="94">
        <v>0</v>
      </c>
      <c r="I46" s="95" t="s">
        <v>84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.75">
      <c r="A47" s="164" t="s">
        <v>100</v>
      </c>
      <c r="B47" s="165"/>
      <c r="C47" s="165"/>
      <c r="D47" s="170"/>
      <c r="E47" s="166">
        <f>E45-E46</f>
        <v>2638.5390243902443</v>
      </c>
      <c r="F47" s="167" t="s">
        <v>84</v>
      </c>
      <c r="G47" s="165"/>
      <c r="H47" s="166">
        <f>H45-H46</f>
        <v>2300.645165503984</v>
      </c>
      <c r="I47" s="167" t="s">
        <v>84</v>
      </c>
      <c r="J47" s="31" t="s">
        <v>74</v>
      </c>
      <c r="K47" s="31"/>
      <c r="L47" s="31"/>
      <c r="M47" s="31"/>
      <c r="N47" s="31"/>
      <c r="O47" s="31"/>
      <c r="P47" s="136" t="s">
        <v>73</v>
      </c>
      <c r="Q47" s="136"/>
      <c r="R47" s="136"/>
      <c r="S47" s="31" t="s">
        <v>109</v>
      </c>
    </row>
    <row r="48" spans="1:19" ht="13.5" thickBot="1">
      <c r="A48" s="168"/>
      <c r="B48" s="139"/>
      <c r="C48" s="139"/>
      <c r="D48" s="168"/>
      <c r="E48" s="139"/>
      <c r="F48" s="169"/>
      <c r="G48" s="139"/>
      <c r="H48" s="139"/>
      <c r="I48" s="169"/>
      <c r="J48" s="244">
        <f ca="1">TODAY()</f>
        <v>71697</v>
      </c>
      <c r="K48" s="31"/>
      <c r="L48" s="31"/>
      <c r="M48" s="31"/>
      <c r="N48" s="31"/>
      <c r="O48" s="31"/>
      <c r="P48" s="31" t="s">
        <v>82</v>
      </c>
      <c r="Q48" s="31"/>
      <c r="R48" s="31"/>
      <c r="S48" s="31"/>
    </row>
    <row r="49" spans="1:19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9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</sheetData>
  <printOptions/>
  <pageMargins left="0.7874015748031497" right="0.7874015748031497" top="1.574803149606299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F13" sqref="F13"/>
    </sheetView>
  </sheetViews>
  <sheetFormatPr defaultColWidth="9.00390625" defaultRowHeight="12.75"/>
  <sheetData>
    <row r="2" ht="12.75">
      <c r="A2" s="31"/>
    </row>
    <row r="3" ht="12.75">
      <c r="A3" s="31"/>
    </row>
    <row r="4" ht="12.75">
      <c r="A4" s="31"/>
    </row>
    <row r="5" ht="12.75">
      <c r="A5" s="31"/>
    </row>
    <row r="6" ht="12.75">
      <c r="A6" s="31"/>
    </row>
    <row r="7" spans="1:9" ht="12.75">
      <c r="A7" s="31"/>
      <c r="I7" t="s">
        <v>99</v>
      </c>
    </row>
    <row r="8" ht="12.75">
      <c r="A8" s="31"/>
    </row>
    <row r="9" ht="12.75">
      <c r="A9" s="31"/>
    </row>
    <row r="10" ht="12.75">
      <c r="A10" s="31"/>
    </row>
    <row r="11" ht="12.75">
      <c r="A11" s="31"/>
    </row>
    <row r="12" ht="12.75">
      <c r="A12" s="3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СИБИРСКИЙ-2133</cp:lastModifiedBy>
  <cp:lastPrinted>2000-01-18T13:52:11Z</cp:lastPrinted>
  <dcterms:created xsi:type="dcterms:W3CDTF">1999-10-22T07:37:30Z</dcterms:created>
  <dcterms:modified xsi:type="dcterms:W3CDTF">2096-04-17T01:35:44Z</dcterms:modified>
  <cp:category/>
  <cp:version/>
  <cp:contentType/>
  <cp:contentStatus/>
</cp:coreProperties>
</file>