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1"/>
  </bookViews>
  <sheets>
    <sheet name="draft - WYŁADUNEK" sheetId="1" r:id="rId1"/>
    <sheet name="draft - ZAŁADUNEK" sheetId="2" r:id="rId2"/>
    <sheet name="Arkusz1" sheetId="3" r:id="rId3"/>
  </sheets>
  <externalReferences>
    <externalReference r:id="rId6"/>
  </externalReferences>
  <definedNames>
    <definedName name="abcd">#REF!</definedName>
    <definedName name="Cargo_Tank">#REF!</definedName>
    <definedName name="OBQ_REPORT">#REF!</definedName>
    <definedName name="ULLAGE">#REF!</definedName>
    <definedName name="VEF">#REF!</definedName>
    <definedName name="wrn.Forms." localSheetId="0" hidden="1">{#N/A,#N/A,TRUE,"TIMESHEET";#N/A,#N/A,TRUE,"ULLAGE";#N/A,#N/A,TRUE,"OBQ"}</definedName>
    <definedName name="wrn.Forms." localSheetId="1" hidden="1">{#N/A,#N/A,TRUE,"TIMESHEET";#N/A,#N/A,TRUE,"ULLAGE";#N/A,#N/A,TRUE,"OBQ"}</definedName>
    <definedName name="wrn.Forms." hidden="1">{#N/A,#N/A,TRUE,"TIMESHEET";#N/A,#N/A,TRUE,"ULLAGE";#N/A,#N/A,TRUE,"OBQ"}</definedName>
    <definedName name="_xlnm.Print_Area" localSheetId="0">'draft - WYŁADUNEK'!$A$1:$AG$38</definedName>
    <definedName name="_xlnm.Print_Area" localSheetId="1">'draft - ZAŁADUNEK'!$A$1:$AG$91</definedName>
  </definedNames>
  <calcPr fullCalcOnLoad="1"/>
</workbook>
</file>

<file path=xl/sharedStrings.xml><?xml version="1.0" encoding="utf-8"?>
<sst xmlns="http://schemas.openxmlformats.org/spreadsheetml/2006/main" count="110" uniqueCount="51">
  <si>
    <t>UNITS: METRIC</t>
  </si>
  <si>
    <t>DRAFTS</t>
  </si>
  <si>
    <t>SHIP'S PARTICULARS</t>
  </si>
  <si>
    <t>LIGHT SHIP WEIGHT</t>
  </si>
  <si>
    <t>DWT</t>
  </si>
  <si>
    <t>INITIAL</t>
  </si>
  <si>
    <t>SUMMER DRAFT</t>
  </si>
  <si>
    <t>GRT</t>
  </si>
  <si>
    <t>FINAL</t>
  </si>
  <si>
    <t>DECK LINE</t>
  </si>
  <si>
    <t>NRT</t>
  </si>
  <si>
    <t>LPP</t>
  </si>
  <si>
    <t>LOA</t>
  </si>
  <si>
    <t>trym init</t>
  </si>
  <si>
    <t>DISTANCE OF DRAFT MARKS TO PP AND MIDSHIPS</t>
  </si>
  <si>
    <t>t ini * p</t>
  </si>
  <si>
    <t>POSITION</t>
  </si>
  <si>
    <t>INITIAL SURVEY</t>
  </si>
  <si>
    <t>FINAL SURVEY</t>
  </si>
  <si>
    <t>lpp-(f+a)</t>
  </si>
  <si>
    <t>FORE</t>
  </si>
  <si>
    <t>MIDSHIPS</t>
  </si>
  <si>
    <t>WATER DENSITY</t>
  </si>
  <si>
    <t>AFT</t>
  </si>
  <si>
    <t>CORRECTION PP FORE</t>
  </si>
  <si>
    <t>DRAFT FORE CORRECTED MEAN</t>
  </si>
  <si>
    <t>CORRECTION MIDSHIPS</t>
  </si>
  <si>
    <t>DRAFT MIDSHIPS CORRECTED MEAN</t>
  </si>
  <si>
    <t>CORRECTION PP AFT</t>
  </si>
  <si>
    <t>DRAFT AFT CORRECTED MEAN</t>
  </si>
  <si>
    <t>DRAFT FORE AND AFT CORRECTED MEAN</t>
  </si>
  <si>
    <t>DEFLECTION</t>
  </si>
  <si>
    <t>DRAFT MEAN OF MEAN OF MEANS - MM2</t>
  </si>
  <si>
    <t>TRIM CORRECTED BY STERN</t>
  </si>
  <si>
    <t>LCF FROM MIDSHIPS  (MINUS FORWARD)</t>
  </si>
  <si>
    <t>TPC</t>
  </si>
  <si>
    <t>MCTC +50</t>
  </si>
  <si>
    <t>MCTC  -50</t>
  </si>
  <si>
    <t>DISPLACEMENT MM2 (1,025)</t>
  </si>
  <si>
    <t>1st TRIM CORRECTON</t>
  </si>
  <si>
    <t>2nd TRIM CORRECTION</t>
  </si>
  <si>
    <t>TOTAL TRIM CORRECTION</t>
  </si>
  <si>
    <t>DISPLACEMENT CORRECTED FOR TRIM</t>
  </si>
  <si>
    <t>DISPLACEMENT CORRECTED FOR TRIM &amp; DENSITY</t>
  </si>
  <si>
    <t>TOTAL DEDUCTIONS</t>
  </si>
  <si>
    <t>NET DISPLACEMENT</t>
  </si>
  <si>
    <t xml:space="preserve">CARGO LOADED </t>
  </si>
  <si>
    <t>CARGO DISCHARGED</t>
  </si>
  <si>
    <t>VOLGO-BALT-113</t>
  </si>
  <si>
    <t>Выгрузка в Бургштакене</t>
  </si>
  <si>
    <t>Кинешма 16.10.2001г. Солод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</si>
</sst>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/mmm/yyyy"/>
    <numFmt numFmtId="173" formatCode="&quot;Ł&quot;#,##0.00;[Red]\-&quot;Ł&quot;#,##0.00"/>
    <numFmt numFmtId="174" formatCode="_-&quot;Ł&quot;* #,##0_-;\-&quot;Ł&quot;* #,##0_-;_-&quot;Ł&quot;* &quot;-&quot;_-;_-@_-"/>
    <numFmt numFmtId="175" formatCode="\$#,##0\ ;\(\$#,##0\)"/>
    <numFmt numFmtId="176" formatCode="##\°\C"/>
    <numFmt numFmtId="177" formatCode="##.#\°\C"/>
    <numFmt numFmtId="178" formatCode="\°\C"/>
    <numFmt numFmtId="179" formatCode="0.0"/>
    <numFmt numFmtId="180" formatCode="0.0000"/>
    <numFmt numFmtId="181" formatCode="#\'##0.000"/>
    <numFmt numFmtId="182" formatCode="#,##0.000"/>
    <numFmt numFmtId="183" formatCode="0.000"/>
    <numFmt numFmtId="184" formatCode="0.00000"/>
    <numFmt numFmtId="185" formatCode="0.0000000"/>
    <numFmt numFmtId="186" formatCode="0.00000000"/>
    <numFmt numFmtId="187" formatCode="0.0000000000"/>
    <numFmt numFmtId="188" formatCode="dd/mm/yy"/>
    <numFmt numFmtId="189" formatCode="0.000000"/>
    <numFmt numFmtId="190" formatCode="##&quot;cSt&quot;"/>
    <numFmt numFmtId="191" formatCode="yyyy/mm/dd"/>
    <numFmt numFmtId="192" formatCode="##\x\ ##,\l"/>
    <numFmt numFmtId="193" formatCode="##\x##\L"/>
    <numFmt numFmtId="194" formatCode="##&quot;  DAYS  (UNLESS&quot;"/>
    <numFmt numFmtId="195" formatCode="dd/mm/yyyy&quot;  RECEIVED  FROM&quot;"/>
    <numFmt numFmtId="196" formatCode="#,##0.0"/>
    <numFmt numFmtId="197" formatCode="0.00&quot; m&quot;"/>
    <numFmt numFmtId="198" formatCode="dd/mm/yyyy&quot;  RECEIVED   FROM&quot;"/>
    <numFmt numFmtId="199" formatCode="hh:mm&quot;  HRS.&quot;"/>
    <numFmt numFmtId="200" formatCode="&quot;(  ATTACH.   &quot;0&quot;  )&quot;"/>
    <numFmt numFmtId="201" formatCode="&quot;(tons)         &quot;0.00"/>
    <numFmt numFmtId="202" formatCode="d/mmm/yyyy"/>
    <numFmt numFmtId="203" formatCode="0.00&quot; t&quot;"/>
    <numFmt numFmtId="204" formatCode="#,##0.0000"/>
    <numFmt numFmtId="205" formatCode="#######\-#"/>
    <numFmt numFmtId="206" formatCode="&quot;Ł&quot;#,##0;[Red]\-&quot;Ł&quot;#,##0"/>
    <numFmt numFmtId="207" formatCode="\$#,##0.00\ ;\(\$#,##0.00\)"/>
    <numFmt numFmtId="208" formatCode="\ \-\ ##\°\C"/>
    <numFmt numFmtId="209" formatCode="&quot;Tak&quot;;&quot;Tak&quot;;&quot;Nie&quot;"/>
    <numFmt numFmtId="210" formatCode="&quot;Prawda&quot;;&quot;Prawda&quot;;&quot;Fałsz&quot;"/>
    <numFmt numFmtId="211" formatCode="&quot;Włączone&quot;;&quot;Włączone&quot;;&quot;Wyłączone&quot;"/>
    <numFmt numFmtId="212" formatCode="0.00\°\C"/>
    <numFmt numFmtId="213" formatCode="0.0000&quot; kg/l&quot;"/>
    <numFmt numFmtId="214" formatCode="0.00\°"/>
  </numFmts>
  <fonts count="13">
    <font>
      <sz val="10"/>
      <name val="Arial CE"/>
      <family val="0"/>
    </font>
    <font>
      <sz val="10"/>
      <color indexed="24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 CE"/>
      <family val="0"/>
    </font>
    <font>
      <sz val="12"/>
      <name val="Times New Roman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Courier New"/>
      <family val="3"/>
    </font>
    <font>
      <sz val="9"/>
      <name val="Arial Narrow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9" fontId="3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24" applyFont="1" applyAlignment="1">
      <alignment vertical="center"/>
      <protection/>
    </xf>
    <xf numFmtId="0" fontId="9" fillId="0" borderId="0" xfId="24" applyFont="1" applyAlignment="1">
      <alignment horizontal="center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10" fillId="0" borderId="0" xfId="24" applyFont="1" applyFill="1" applyBorder="1" applyAlignment="1">
      <alignment vertical="center"/>
      <protection/>
    </xf>
    <xf numFmtId="0" fontId="9" fillId="0" borderId="0" xfId="24" applyFont="1" applyFill="1" applyBorder="1" applyAlignment="1">
      <alignment vertical="center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11" fillId="0" borderId="2" xfId="0" applyFont="1" applyFill="1" applyBorder="1" applyAlignment="1">
      <alignment vertical="center"/>
    </xf>
    <xf numFmtId="0" fontId="11" fillId="0" borderId="1" xfId="24" applyFont="1" applyBorder="1" applyAlignment="1">
      <alignment horizontal="left" vertical="center"/>
      <protection/>
    </xf>
    <xf numFmtId="0" fontId="11" fillId="0" borderId="1" xfId="24" applyFont="1" applyFill="1" applyBorder="1" applyAlignment="1">
      <alignment horizontal="left" vertical="center"/>
      <protection/>
    </xf>
    <xf numFmtId="0" fontId="11" fillId="0" borderId="3" xfId="24" applyFont="1" applyFill="1" applyBorder="1" applyAlignment="1">
      <alignment horizontal="left" vertical="center"/>
      <protection/>
    </xf>
    <xf numFmtId="0" fontId="11" fillId="0" borderId="4" xfId="24" applyFont="1" applyBorder="1" applyAlignment="1">
      <alignment horizontal="left" vertical="center"/>
      <protection/>
    </xf>
    <xf numFmtId="0" fontId="11" fillId="0" borderId="5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0" fontId="11" fillId="0" borderId="6" xfId="24" applyFont="1" applyFill="1" applyBorder="1" applyAlignment="1">
      <alignment horizontal="left" vertical="center"/>
      <protection/>
    </xf>
    <xf numFmtId="0" fontId="11" fillId="0" borderId="0" xfId="24" applyFont="1" applyFill="1" applyBorder="1" applyAlignment="1">
      <alignment horizontal="left" vertical="center"/>
      <protection/>
    </xf>
    <xf numFmtId="183" fontId="11" fillId="2" borderId="7" xfId="24" applyNumberFormat="1" applyFont="1" applyFill="1" applyBorder="1" applyAlignment="1">
      <alignment horizontal="center"/>
      <protection/>
    </xf>
    <xf numFmtId="0" fontId="11" fillId="0" borderId="0" xfId="24" applyFont="1" applyFill="1" applyBorder="1" applyAlignment="1">
      <alignment horizontal="left" vertical="center" wrapText="1"/>
      <protection/>
    </xf>
    <xf numFmtId="0" fontId="11" fillId="0" borderId="8" xfId="24" applyFont="1" applyFill="1" applyBorder="1" applyAlignment="1">
      <alignment horizontal="left" vertical="center" wrapText="1"/>
      <protection/>
    </xf>
    <xf numFmtId="0" fontId="11" fillId="0" borderId="9" xfId="24" applyFont="1" applyFill="1" applyBorder="1" applyAlignment="1">
      <alignment horizontal="left" vertical="center"/>
      <protection/>
    </xf>
    <xf numFmtId="0" fontId="11" fillId="0" borderId="0" xfId="24" applyFont="1" applyFill="1" applyBorder="1" applyAlignment="1">
      <alignment horizontal="center" vertical="center"/>
      <protection/>
    </xf>
    <xf numFmtId="0" fontId="11" fillId="0" borderId="10" xfId="24" applyFont="1" applyFill="1" applyBorder="1" applyAlignment="1" quotePrefix="1">
      <alignment horizontal="left" vertical="center" indent="1"/>
      <protection/>
    </xf>
    <xf numFmtId="0" fontId="11" fillId="0" borderId="0" xfId="24" applyFont="1" applyBorder="1" applyAlignment="1">
      <alignment horizontal="left" vertical="center" indent="2"/>
      <protection/>
    </xf>
    <xf numFmtId="0" fontId="11" fillId="0" borderId="10" xfId="24" applyFont="1" applyBorder="1" applyAlignment="1">
      <alignment horizontal="left" vertical="center"/>
      <protection/>
    </xf>
    <xf numFmtId="0" fontId="11" fillId="0" borderId="8" xfId="24" applyFont="1" applyBorder="1" applyAlignment="1">
      <alignment horizontal="left" vertical="center"/>
      <protection/>
    </xf>
    <xf numFmtId="0" fontId="11" fillId="0" borderId="9" xfId="24" applyFont="1" applyBorder="1" applyAlignment="1">
      <alignment horizontal="left" vertical="center"/>
      <protection/>
    </xf>
    <xf numFmtId="0" fontId="11" fillId="0" borderId="11" xfId="24" applyFont="1" applyBorder="1" applyAlignment="1">
      <alignment horizontal="left" vertical="center"/>
      <protection/>
    </xf>
    <xf numFmtId="14" fontId="11" fillId="0" borderId="0" xfId="24" applyNumberFormat="1" applyFont="1" applyFill="1" applyBorder="1" applyAlignment="1">
      <alignment horizontal="center" vertical="center"/>
      <protection/>
    </xf>
    <xf numFmtId="183" fontId="11" fillId="0" borderId="0" xfId="24" applyNumberFormat="1" applyFont="1" applyFill="1" applyBorder="1" applyAlignment="1">
      <alignment horizontal="center"/>
      <protection/>
    </xf>
    <xf numFmtId="183" fontId="11" fillId="0" borderId="0" xfId="24" applyNumberFormat="1" applyFont="1" applyFill="1" applyBorder="1" applyAlignment="1">
      <alignment horizontal="left" vertical="center"/>
      <protection/>
    </xf>
    <xf numFmtId="183" fontId="11" fillId="0" borderId="10" xfId="24" applyNumberFormat="1" applyFont="1" applyFill="1" applyBorder="1" applyAlignment="1" quotePrefix="1">
      <alignment horizontal="left" vertical="center" indent="1"/>
      <protection/>
    </xf>
    <xf numFmtId="183" fontId="11" fillId="0" borderId="0" xfId="24" applyNumberFormat="1" applyFont="1" applyFill="1" applyBorder="1" applyAlignment="1">
      <alignment horizontal="center" vertical="center"/>
      <protection/>
    </xf>
    <xf numFmtId="183" fontId="11" fillId="0" borderId="0" xfId="24" applyNumberFormat="1" applyFont="1" applyFill="1" applyBorder="1" applyAlignment="1">
      <alignment horizontal="left" vertical="center" indent="2"/>
      <protection/>
    </xf>
    <xf numFmtId="0" fontId="11" fillId="0" borderId="0" xfId="24" applyFont="1" applyBorder="1" applyAlignment="1">
      <alignment horizontal="center" vertical="center"/>
      <protection/>
    </xf>
    <xf numFmtId="183" fontId="11" fillId="0" borderId="0" xfId="24" applyNumberFormat="1" applyFont="1" applyBorder="1" applyAlignment="1">
      <alignment horizontal="center"/>
      <protection/>
    </xf>
    <xf numFmtId="183" fontId="11" fillId="0" borderId="10" xfId="24" applyNumberFormat="1" applyFont="1" applyFill="1" applyBorder="1" applyAlignment="1">
      <alignment horizontal="left" vertical="center" indent="1"/>
      <protection/>
    </xf>
    <xf numFmtId="0" fontId="11" fillId="0" borderId="6" xfId="0" applyFont="1" applyFill="1" applyBorder="1" applyAlignment="1">
      <alignment vertical="center"/>
    </xf>
    <xf numFmtId="183" fontId="11" fillId="0" borderId="7" xfId="24" applyNumberFormat="1" applyFont="1" applyFill="1" applyBorder="1" applyAlignment="1">
      <alignment horizontal="center" vertical="center"/>
      <protection/>
    </xf>
    <xf numFmtId="195" fontId="11" fillId="0" borderId="0" xfId="24" applyNumberFormat="1" applyFont="1" applyFill="1" applyBorder="1" applyAlignment="1">
      <alignment horizontal="left" vertical="center"/>
      <protection/>
    </xf>
    <xf numFmtId="183" fontId="11" fillId="0" borderId="0" xfId="24" applyNumberFormat="1" applyFont="1" applyBorder="1" applyAlignment="1">
      <alignment horizontal="left" vertical="center"/>
      <protection/>
    </xf>
    <xf numFmtId="0" fontId="11" fillId="0" borderId="12" xfId="24" applyFont="1" applyFill="1" applyBorder="1" applyAlignment="1">
      <alignment horizontal="left" vertical="center"/>
      <protection/>
    </xf>
    <xf numFmtId="0" fontId="11" fillId="0" borderId="10" xfId="24" applyFont="1" applyBorder="1" applyAlignment="1">
      <alignment horizontal="left" vertical="center" indent="1"/>
      <protection/>
    </xf>
    <xf numFmtId="0" fontId="9" fillId="0" borderId="0" xfId="24" applyFont="1" applyBorder="1" applyAlignment="1">
      <alignment horizontal="left" vertical="center" indent="1"/>
      <protection/>
    </xf>
    <xf numFmtId="2" fontId="11" fillId="0" borderId="0" xfId="24" applyNumberFormat="1" applyFont="1" applyBorder="1" applyAlignment="1">
      <alignment horizontal="left" vertical="center"/>
      <protection/>
    </xf>
    <xf numFmtId="0" fontId="11" fillId="0" borderId="13" xfId="0" applyFont="1" applyFill="1" applyBorder="1" applyAlignment="1">
      <alignment vertical="center"/>
    </xf>
    <xf numFmtId="0" fontId="11" fillId="0" borderId="7" xfId="24" applyFont="1" applyFill="1" applyBorder="1" applyAlignment="1">
      <alignment horizontal="left" vertical="center"/>
      <protection/>
    </xf>
    <xf numFmtId="2" fontId="11" fillId="0" borderId="7" xfId="24" applyNumberFormat="1" applyFont="1" applyFill="1" applyBorder="1" applyAlignment="1">
      <alignment horizontal="center" vertical="center"/>
      <protection/>
    </xf>
    <xf numFmtId="183" fontId="11" fillId="0" borderId="7" xfId="24" applyNumberFormat="1" applyFont="1" applyFill="1" applyBorder="1" applyAlignment="1">
      <alignment horizontal="left" vertical="center"/>
      <protection/>
    </xf>
    <xf numFmtId="183" fontId="11" fillId="0" borderId="7" xfId="24" applyNumberFormat="1" applyFont="1" applyFill="1" applyBorder="1" applyAlignment="1">
      <alignment horizontal="center" vertical="center" textRotation="255"/>
      <protection/>
    </xf>
    <xf numFmtId="0" fontId="11" fillId="0" borderId="7" xfId="24" applyFont="1" applyFill="1" applyBorder="1" applyAlignment="1">
      <alignment horizontal="center" vertical="center"/>
      <protection/>
    </xf>
    <xf numFmtId="0" fontId="11" fillId="0" borderId="14" xfId="24" applyFont="1" applyFill="1" applyBorder="1" applyAlignment="1">
      <alignment horizontal="left" vertical="center"/>
      <protection/>
    </xf>
    <xf numFmtId="0" fontId="11" fillId="0" borderId="15" xfId="24" applyFont="1" applyBorder="1" applyAlignment="1">
      <alignment horizontal="left" vertical="center"/>
      <protection/>
    </xf>
    <xf numFmtId="0" fontId="11" fillId="0" borderId="7" xfId="24" applyFont="1" applyBorder="1" applyAlignment="1">
      <alignment horizontal="left" vertical="center"/>
      <protection/>
    </xf>
    <xf numFmtId="2" fontId="11" fillId="0" borderId="7" xfId="24" applyNumberFormat="1" applyFont="1" applyBorder="1" applyAlignment="1">
      <alignment horizontal="center"/>
      <protection/>
    </xf>
    <xf numFmtId="0" fontId="11" fillId="0" borderId="7" xfId="24" applyFont="1" applyBorder="1" applyAlignment="1">
      <alignment horizontal="center" vertical="center" textRotation="255"/>
      <protection/>
    </xf>
    <xf numFmtId="0" fontId="11" fillId="0" borderId="16" xfId="24" applyFont="1" applyBorder="1" applyAlignment="1">
      <alignment horizontal="left" vertical="center"/>
      <protection/>
    </xf>
    <xf numFmtId="0" fontId="11" fillId="0" borderId="17" xfId="24" applyFont="1" applyFill="1" applyBorder="1" applyAlignment="1">
      <alignment horizontal="left" vertical="center"/>
      <protection/>
    </xf>
    <xf numFmtId="0" fontId="11" fillId="0" borderId="0" xfId="24" applyFont="1" applyAlignment="1">
      <alignment horizontal="left" vertical="center"/>
      <protection/>
    </xf>
    <xf numFmtId="0" fontId="11" fillId="0" borderId="18" xfId="24" applyFont="1" applyFill="1" applyBorder="1" applyAlignment="1">
      <alignment horizontal="left" vertical="center"/>
      <protection/>
    </xf>
    <xf numFmtId="0" fontId="11" fillId="0" borderId="19" xfId="24" applyFont="1" applyFill="1" applyBorder="1" applyAlignment="1">
      <alignment horizontal="left" vertical="center"/>
      <protection/>
    </xf>
    <xf numFmtId="0" fontId="11" fillId="0" borderId="20" xfId="24" applyFont="1" applyBorder="1" applyAlignment="1">
      <alignment horizontal="left" vertical="center"/>
      <protection/>
    </xf>
    <xf numFmtId="0" fontId="11" fillId="0" borderId="21" xfId="24" applyFont="1" applyBorder="1" applyAlignment="1">
      <alignment horizontal="left" vertical="center"/>
      <protection/>
    </xf>
    <xf numFmtId="0" fontId="11" fillId="0" borderId="0" xfId="24" applyFont="1" applyFill="1" applyBorder="1" applyAlignment="1">
      <alignment horizontal="right" vertical="center"/>
      <protection/>
    </xf>
    <xf numFmtId="184" fontId="11" fillId="0" borderId="0" xfId="24" applyNumberFormat="1" applyFont="1" applyFill="1" applyBorder="1" applyAlignment="1">
      <alignment horizontal="left" vertical="center"/>
      <protection/>
    </xf>
    <xf numFmtId="0" fontId="9" fillId="0" borderId="22" xfId="0" applyFont="1" applyFill="1" applyBorder="1" applyAlignment="1">
      <alignment vertical="center"/>
    </xf>
    <xf numFmtId="0" fontId="9" fillId="0" borderId="23" xfId="24" applyFont="1" applyFill="1" applyBorder="1" applyAlignment="1">
      <alignment horizontal="left" vertical="center"/>
      <protection/>
    </xf>
    <xf numFmtId="49" fontId="9" fillId="0" borderId="23" xfId="24" applyNumberFormat="1" applyFont="1" applyFill="1" applyBorder="1" applyAlignment="1">
      <alignment horizontal="left" vertical="center"/>
      <protection/>
    </xf>
    <xf numFmtId="49" fontId="9" fillId="0" borderId="23" xfId="24" applyNumberFormat="1" applyFont="1" applyFill="1" applyBorder="1" applyAlignment="1">
      <alignment horizontal="center" vertical="center"/>
      <protection/>
    </xf>
    <xf numFmtId="184" fontId="9" fillId="0" borderId="23" xfId="24" applyNumberFormat="1" applyFont="1" applyFill="1" applyBorder="1" applyAlignment="1">
      <alignment horizontal="left" vertical="center"/>
      <protection/>
    </xf>
    <xf numFmtId="183" fontId="9" fillId="0" borderId="23" xfId="24" applyNumberFormat="1" applyFont="1" applyFill="1" applyBorder="1" applyAlignment="1">
      <alignment horizontal="left" vertical="center"/>
      <protection/>
    </xf>
    <xf numFmtId="183" fontId="9" fillId="0" borderId="23" xfId="24" applyNumberFormat="1" applyFont="1" applyBorder="1" applyAlignment="1">
      <alignment horizontal="left" vertical="center"/>
      <protection/>
    </xf>
    <xf numFmtId="0" fontId="9" fillId="0" borderId="23" xfId="24" applyFont="1" applyBorder="1" applyAlignment="1">
      <alignment horizontal="left" vertical="center"/>
      <protection/>
    </xf>
    <xf numFmtId="0" fontId="9" fillId="0" borderId="0" xfId="24" applyFont="1" applyAlignment="1">
      <alignment horizontal="left" vertical="center"/>
      <protection/>
    </xf>
    <xf numFmtId="183" fontId="11" fillId="0" borderId="0" xfId="24" applyNumberFormat="1" applyFont="1" applyBorder="1" applyAlignment="1">
      <alignment horizontal="left" vertical="center" indent="1"/>
      <protection/>
    </xf>
    <xf numFmtId="182" fontId="9" fillId="0" borderId="17" xfId="24" applyNumberFormat="1" applyFont="1" applyBorder="1" applyAlignment="1">
      <alignment horizontal="center" vertical="center"/>
      <protection/>
    </xf>
    <xf numFmtId="182" fontId="9" fillId="0" borderId="24" xfId="24" applyNumberFormat="1" applyFont="1" applyBorder="1" applyAlignment="1">
      <alignment horizontal="center" vertical="center"/>
      <protection/>
    </xf>
    <xf numFmtId="182" fontId="9" fillId="0" borderId="0" xfId="24" applyNumberFormat="1" applyFont="1" applyBorder="1" applyAlignment="1">
      <alignment horizontal="center" vertical="center"/>
      <protection/>
    </xf>
    <xf numFmtId="182" fontId="9" fillId="0" borderId="11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left" vertical="center" indent="1"/>
      <protection/>
    </xf>
    <xf numFmtId="0" fontId="11" fillId="0" borderId="13" xfId="24" applyFont="1" applyFill="1" applyBorder="1" applyAlignment="1">
      <alignment horizontal="left" vertical="center"/>
      <protection/>
    </xf>
    <xf numFmtId="0" fontId="11" fillId="0" borderId="7" xfId="24" applyFont="1" applyBorder="1" applyAlignment="1">
      <alignment horizontal="left" vertical="center" indent="1"/>
      <protection/>
    </xf>
    <xf numFmtId="182" fontId="9" fillId="0" borderId="7" xfId="24" applyNumberFormat="1" applyFont="1" applyBorder="1" applyAlignment="1">
      <alignment horizontal="center" vertical="center"/>
      <protection/>
    </xf>
    <xf numFmtId="182" fontId="9" fillId="0" borderId="16" xfId="24" applyNumberFormat="1" applyFont="1" applyBorder="1" applyAlignment="1">
      <alignment horizontal="center" vertical="center"/>
      <protection/>
    </xf>
    <xf numFmtId="0" fontId="11" fillId="0" borderId="25" xfId="24" applyFont="1" applyFill="1" applyBorder="1" applyAlignment="1">
      <alignment horizontal="left" vertical="center"/>
      <protection/>
    </xf>
    <xf numFmtId="0" fontId="11" fillId="0" borderId="17" xfId="24" applyFont="1" applyBorder="1" applyAlignment="1">
      <alignment horizontal="left" vertical="center" indent="1"/>
      <protection/>
    </xf>
    <xf numFmtId="0" fontId="11" fillId="0" borderId="0" xfId="24" applyFont="1" applyAlignment="1">
      <alignment vertical="center"/>
      <protection/>
    </xf>
    <xf numFmtId="0" fontId="11" fillId="0" borderId="7" xfId="24" applyFont="1" applyFill="1" applyBorder="1" applyAlignment="1" quotePrefix="1">
      <alignment horizontal="left" vertical="center"/>
      <protection/>
    </xf>
    <xf numFmtId="0" fontId="11" fillId="0" borderId="26" xfId="24" applyFont="1" applyFill="1" applyBorder="1" applyAlignment="1">
      <alignment vertical="center"/>
      <protection/>
    </xf>
    <xf numFmtId="0" fontId="11" fillId="0" borderId="27" xfId="24" applyFont="1" applyFill="1" applyBorder="1" applyAlignment="1" quotePrefix="1">
      <alignment horizontal="left" vertical="center"/>
      <protection/>
    </xf>
    <xf numFmtId="0" fontId="11" fillId="0" borderId="27" xfId="24" applyFont="1" applyFill="1" applyBorder="1" applyAlignment="1">
      <alignment vertical="center"/>
      <protection/>
    </xf>
    <xf numFmtId="0" fontId="11" fillId="0" borderId="27" xfId="24" applyFont="1" applyBorder="1" applyAlignment="1">
      <alignment horizontal="left" vertical="center" indent="1"/>
      <protection/>
    </xf>
    <xf numFmtId="0" fontId="11" fillId="0" borderId="27" xfId="24" applyFont="1" applyBorder="1" applyAlignment="1">
      <alignment horizontal="left" vertical="center"/>
      <protection/>
    </xf>
    <xf numFmtId="182" fontId="9" fillId="0" borderId="27" xfId="24" applyNumberFormat="1" applyFont="1" applyBorder="1" applyAlignment="1">
      <alignment horizontal="center" vertical="center"/>
      <protection/>
    </xf>
    <xf numFmtId="182" fontId="9" fillId="0" borderId="28" xfId="24" applyNumberFormat="1" applyFont="1" applyBorder="1" applyAlignment="1">
      <alignment horizontal="center" vertical="center"/>
      <protection/>
    </xf>
    <xf numFmtId="0" fontId="11" fillId="0" borderId="26" xfId="24" applyFont="1" applyFill="1" applyBorder="1" applyAlignment="1">
      <alignment horizontal="left" vertical="center"/>
      <protection/>
    </xf>
    <xf numFmtId="0" fontId="11" fillId="0" borderId="27" xfId="24" applyFont="1" applyFill="1" applyBorder="1" applyAlignment="1">
      <alignment horizontal="left" vertical="center"/>
      <protection/>
    </xf>
    <xf numFmtId="0" fontId="11" fillId="0" borderId="27" xfId="24" applyFont="1" applyFill="1" applyBorder="1" applyAlignment="1">
      <alignment horizontal="right" vertical="center"/>
      <protection/>
    </xf>
    <xf numFmtId="183" fontId="11" fillId="0" borderId="27" xfId="24" applyNumberFormat="1" applyFont="1" applyFill="1" applyBorder="1" applyAlignment="1">
      <alignment horizontal="left" vertical="center"/>
      <protection/>
    </xf>
    <xf numFmtId="184" fontId="11" fillId="0" borderId="27" xfId="24" applyNumberFormat="1" applyFont="1" applyFill="1" applyBorder="1" applyAlignment="1">
      <alignment horizontal="left" vertical="center"/>
      <protection/>
    </xf>
    <xf numFmtId="0" fontId="11" fillId="0" borderId="0" xfId="24" applyFont="1" applyFill="1" applyAlignment="1">
      <alignment vertical="center"/>
      <protection/>
    </xf>
    <xf numFmtId="0" fontId="11" fillId="0" borderId="0" xfId="24" applyFont="1" applyFill="1" applyBorder="1" applyAlignment="1">
      <alignment vertical="center"/>
      <protection/>
    </xf>
    <xf numFmtId="182" fontId="11" fillId="0" borderId="0" xfId="24" applyNumberFormat="1" applyFont="1" applyFill="1" applyBorder="1" applyAlignment="1">
      <alignment vertical="center"/>
      <protection/>
    </xf>
    <xf numFmtId="0" fontId="11" fillId="0" borderId="13" xfId="0" applyFont="1" applyFill="1" applyBorder="1" applyAlignment="1">
      <alignment horizontal="left" vertical="center"/>
    </xf>
    <xf numFmtId="0" fontId="11" fillId="0" borderId="7" xfId="24" applyFont="1" applyFill="1" applyBorder="1" applyAlignment="1">
      <alignment vertical="center"/>
      <protection/>
    </xf>
    <xf numFmtId="182" fontId="11" fillId="0" borderId="7" xfId="24" applyNumberFormat="1" applyFont="1" applyFill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27" xfId="24" applyFont="1" applyFill="1" applyBorder="1" applyAlignment="1">
      <alignment horizontal="center" vertical="center"/>
      <protection/>
    </xf>
    <xf numFmtId="196" fontId="9" fillId="0" borderId="27" xfId="24" applyNumberFormat="1" applyFont="1" applyBorder="1" applyAlignment="1">
      <alignment horizontal="center" vertical="center"/>
      <protection/>
    </xf>
    <xf numFmtId="0" fontId="11" fillId="0" borderId="6" xfId="24" applyFont="1" applyFill="1" applyBorder="1" applyAlignment="1">
      <alignment vertical="center"/>
      <protection/>
    </xf>
    <xf numFmtId="196" fontId="9" fillId="0" borderId="0" xfId="24" applyNumberFormat="1" applyFont="1" applyBorder="1" applyAlignment="1">
      <alignment horizontal="center" vertical="center"/>
      <protection/>
    </xf>
    <xf numFmtId="0" fontId="11" fillId="0" borderId="13" xfId="24" applyFont="1" applyFill="1" applyBorder="1" applyAlignment="1">
      <alignment vertical="center"/>
      <protection/>
    </xf>
    <xf numFmtId="196" fontId="9" fillId="0" borderId="17" xfId="24" applyNumberFormat="1" applyFont="1" applyBorder="1" applyAlignment="1">
      <alignment horizontal="center" vertical="center"/>
      <protection/>
    </xf>
    <xf numFmtId="0" fontId="11" fillId="0" borderId="0" xfId="24" applyFont="1" applyAlignment="1">
      <alignment horizontal="center" vertical="center"/>
      <protection/>
    </xf>
    <xf numFmtId="196" fontId="11" fillId="0" borderId="0" xfId="24" applyNumberFormat="1" applyFont="1" applyAlignment="1">
      <alignment horizontal="center" vertical="center"/>
      <protection/>
    </xf>
    <xf numFmtId="0" fontId="11" fillId="0" borderId="13" xfId="24" applyFont="1" applyBorder="1" applyAlignment="1">
      <alignment vertical="center"/>
      <protection/>
    </xf>
    <xf numFmtId="0" fontId="11" fillId="0" borderId="7" xfId="24" applyFont="1" applyBorder="1" applyAlignment="1">
      <alignment horizontal="center" vertical="center"/>
      <protection/>
    </xf>
    <xf numFmtId="196" fontId="9" fillId="0" borderId="7" xfId="24" applyNumberFormat="1" applyFont="1" applyBorder="1" applyAlignment="1">
      <alignment horizontal="center" vertical="center"/>
      <protection/>
    </xf>
    <xf numFmtId="196" fontId="9" fillId="0" borderId="28" xfId="24" applyNumberFormat="1" applyFont="1" applyBorder="1" applyAlignment="1">
      <alignment horizontal="center" vertical="center"/>
      <protection/>
    </xf>
    <xf numFmtId="179" fontId="11" fillId="0" borderId="0" xfId="24" applyNumberFormat="1" applyFont="1" applyAlignment="1">
      <alignment horizontal="center" vertical="center"/>
      <protection/>
    </xf>
    <xf numFmtId="0" fontId="11" fillId="0" borderId="18" xfId="24" applyFont="1" applyBorder="1" applyAlignment="1">
      <alignment vertical="center"/>
      <protection/>
    </xf>
    <xf numFmtId="0" fontId="9" fillId="0" borderId="29" xfId="24" applyFont="1" applyFill="1" applyBorder="1" applyAlignment="1">
      <alignment horizontal="left" vertical="center"/>
      <protection/>
    </xf>
    <xf numFmtId="0" fontId="11" fillId="0" borderId="29" xfId="24" applyFont="1" applyBorder="1" applyAlignment="1">
      <alignment horizontal="left" vertical="center" indent="1"/>
      <protection/>
    </xf>
    <xf numFmtId="0" fontId="11" fillId="0" borderId="30" xfId="24" applyFont="1" applyBorder="1" applyAlignment="1">
      <alignment horizontal="left" vertical="center"/>
      <protection/>
    </xf>
    <xf numFmtId="0" fontId="12" fillId="0" borderId="12" xfId="24" applyFont="1" applyBorder="1" applyAlignment="1">
      <alignment horizontal="center" vertical="center" textRotation="255"/>
      <protection/>
    </xf>
    <xf numFmtId="0" fontId="12" fillId="0" borderId="15" xfId="24" applyFont="1" applyBorder="1" applyAlignment="1">
      <alignment horizontal="center" vertical="center" textRotation="255"/>
      <protection/>
    </xf>
    <xf numFmtId="0" fontId="12" fillId="0" borderId="14" xfId="24" applyFont="1" applyBorder="1" applyAlignment="1">
      <alignment horizontal="center" vertical="center" textRotation="255"/>
      <protection/>
    </xf>
    <xf numFmtId="1" fontId="9" fillId="2" borderId="0" xfId="24" applyNumberFormat="1" applyFont="1" applyFill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 textRotation="255"/>
      <protection/>
    </xf>
    <xf numFmtId="0" fontId="9" fillId="0" borderId="29" xfId="24" applyFont="1" applyFill="1" applyBorder="1" applyAlignment="1">
      <alignment horizontal="center" vertical="center"/>
      <protection/>
    </xf>
    <xf numFmtId="183" fontId="11" fillId="0" borderId="7" xfId="24" applyNumberFormat="1" applyFont="1" applyFill="1" applyBorder="1" applyAlignment="1">
      <alignment horizontal="left" vertical="center" indent="2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5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183" fontId="9" fillId="2" borderId="17" xfId="24" applyNumberFormat="1" applyFont="1" applyFill="1" applyBorder="1" applyAlignment="1">
      <alignment horizontal="center" vertical="center"/>
      <protection/>
    </xf>
    <xf numFmtId="183" fontId="9" fillId="2" borderId="29" xfId="24" applyNumberFormat="1" applyFont="1" applyFill="1" applyBorder="1" applyAlignment="1">
      <alignment horizontal="center" vertical="center"/>
      <protection/>
    </xf>
    <xf numFmtId="0" fontId="11" fillId="0" borderId="4" xfId="24" applyFont="1" applyFill="1" applyBorder="1" applyAlignment="1">
      <alignment horizontal="center" vertical="center"/>
      <protection/>
    </xf>
    <xf numFmtId="0" fontId="11" fillId="0" borderId="1" xfId="24" applyFont="1" applyFill="1" applyBorder="1" applyAlignment="1">
      <alignment horizontal="center" vertical="center"/>
      <protection/>
    </xf>
    <xf numFmtId="0" fontId="11" fillId="0" borderId="3" xfId="24" applyFont="1" applyFill="1" applyBorder="1" applyAlignment="1">
      <alignment horizontal="center" vertical="center"/>
      <protection/>
    </xf>
    <xf numFmtId="2" fontId="9" fillId="2" borderId="0" xfId="24" applyNumberFormat="1" applyFont="1" applyFill="1" applyBorder="1" applyAlignment="1">
      <alignment horizontal="center" vertical="center"/>
      <protection/>
    </xf>
    <xf numFmtId="2" fontId="9" fillId="2" borderId="12" xfId="24" applyNumberFormat="1" applyFont="1" applyFill="1" applyBorder="1" applyAlignment="1">
      <alignment horizontal="center" vertical="center"/>
      <protection/>
    </xf>
    <xf numFmtId="2" fontId="9" fillId="2" borderId="7" xfId="24" applyNumberFormat="1" applyFont="1" applyFill="1" applyBorder="1" applyAlignment="1">
      <alignment horizontal="center" vertical="center"/>
      <protection/>
    </xf>
    <xf numFmtId="0" fontId="11" fillId="0" borderId="17" xfId="24" applyFont="1" applyFill="1" applyBorder="1" applyAlignment="1">
      <alignment horizontal="left" vertical="center"/>
      <protection/>
    </xf>
    <xf numFmtId="0" fontId="11" fillId="0" borderId="29" xfId="24" applyFont="1" applyFill="1" applyBorder="1" applyAlignment="1">
      <alignment horizontal="left" vertical="center"/>
      <protection/>
    </xf>
    <xf numFmtId="0" fontId="11" fillId="0" borderId="17" xfId="24" applyFont="1" applyBorder="1" applyAlignment="1" quotePrefix="1">
      <alignment horizontal="left" vertical="center"/>
      <protection/>
    </xf>
    <xf numFmtId="0" fontId="11" fillId="0" borderId="17" xfId="24" applyFont="1" applyBorder="1" applyAlignment="1">
      <alignment horizontal="left" vertical="center"/>
      <protection/>
    </xf>
    <xf numFmtId="0" fontId="11" fillId="0" borderId="29" xfId="24" applyFont="1" applyBorder="1" applyAlignment="1">
      <alignment horizontal="left" vertical="center"/>
      <protection/>
    </xf>
    <xf numFmtId="2" fontId="9" fillId="2" borderId="29" xfId="24" applyNumberFormat="1" applyFont="1" applyFill="1" applyBorder="1" applyAlignment="1">
      <alignment horizontal="center" vertical="center"/>
      <protection/>
    </xf>
    <xf numFmtId="183" fontId="11" fillId="0" borderId="0" xfId="24" applyNumberFormat="1" applyFont="1" applyFill="1" applyBorder="1" applyAlignment="1">
      <alignment horizontal="left" vertical="center" indent="1"/>
      <protection/>
    </xf>
    <xf numFmtId="183" fontId="11" fillId="0" borderId="29" xfId="24" applyNumberFormat="1" applyFont="1" applyFill="1" applyBorder="1" applyAlignment="1">
      <alignment horizontal="left" vertical="center" indent="1"/>
      <protection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83" fontId="11" fillId="0" borderId="0" xfId="24" applyNumberFormat="1" applyFont="1" applyFill="1" applyBorder="1" applyAlignment="1">
      <alignment horizontal="center" vertical="center"/>
      <protection/>
    </xf>
    <xf numFmtId="183" fontId="11" fillId="0" borderId="29" xfId="24" applyNumberFormat="1" applyFont="1" applyFill="1" applyBorder="1" applyAlignment="1">
      <alignment horizontal="center" vertical="center"/>
      <protection/>
    </xf>
    <xf numFmtId="183" fontId="12" fillId="0" borderId="10" xfId="24" applyNumberFormat="1" applyFont="1" applyFill="1" applyBorder="1" applyAlignment="1">
      <alignment horizontal="center" vertical="center" textRotation="255"/>
      <protection/>
    </xf>
    <xf numFmtId="183" fontId="12" fillId="0" borderId="12" xfId="24" applyNumberFormat="1" applyFont="1" applyFill="1" applyBorder="1" applyAlignment="1">
      <alignment horizontal="center" vertical="center" textRotation="255"/>
      <protection/>
    </xf>
    <xf numFmtId="183" fontId="12" fillId="0" borderId="15" xfId="24" applyNumberFormat="1" applyFont="1" applyFill="1" applyBorder="1" applyAlignment="1">
      <alignment horizontal="center" vertical="center" textRotation="255"/>
      <protection/>
    </xf>
    <xf numFmtId="183" fontId="12" fillId="0" borderId="14" xfId="24" applyNumberFormat="1" applyFont="1" applyFill="1" applyBorder="1" applyAlignment="1">
      <alignment horizontal="center" vertical="center" textRotation="255"/>
      <protection/>
    </xf>
    <xf numFmtId="1" fontId="9" fillId="2" borderId="12" xfId="24" applyNumberFormat="1" applyFont="1" applyFill="1" applyBorder="1" applyAlignment="1">
      <alignment horizontal="center" vertical="center"/>
      <protection/>
    </xf>
    <xf numFmtId="0" fontId="9" fillId="2" borderId="0" xfId="24" applyFont="1" applyFill="1" applyBorder="1" applyAlignment="1">
      <alignment horizontal="center" vertical="center"/>
      <protection/>
    </xf>
    <xf numFmtId="0" fontId="9" fillId="2" borderId="12" xfId="24" applyFont="1" applyFill="1" applyBorder="1" applyAlignment="1">
      <alignment horizontal="center" vertical="center"/>
      <protection/>
    </xf>
    <xf numFmtId="183" fontId="11" fillId="0" borderId="31" xfId="24" applyNumberFormat="1" applyFont="1" applyFill="1" applyBorder="1" applyAlignment="1">
      <alignment horizontal="center" vertical="center"/>
      <protection/>
    </xf>
    <xf numFmtId="183" fontId="11" fillId="0" borderId="17" xfId="24" applyNumberFormat="1" applyFont="1" applyFill="1" applyBorder="1" applyAlignment="1">
      <alignment horizontal="center" vertical="center"/>
      <protection/>
    </xf>
    <xf numFmtId="183" fontId="11" fillId="2" borderId="7" xfId="24" applyNumberFormat="1" applyFont="1" applyFill="1" applyBorder="1" applyAlignment="1">
      <alignment horizontal="center" vertical="center"/>
      <protection/>
    </xf>
    <xf numFmtId="183" fontId="11" fillId="2" borderId="14" xfId="24" applyNumberFormat="1" applyFont="1" applyFill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9" fillId="0" borderId="31" xfId="24" applyNumberFormat="1" applyFont="1" applyBorder="1" applyAlignment="1">
      <alignment horizontal="right" vertical="center"/>
      <protection/>
    </xf>
    <xf numFmtId="182" fontId="9" fillId="0" borderId="17" xfId="24" applyNumberFormat="1" applyFont="1" applyBorder="1" applyAlignment="1">
      <alignment horizontal="right" vertical="center"/>
      <protection/>
    </xf>
    <xf numFmtId="182" fontId="9" fillId="0" borderId="10" xfId="24" applyNumberFormat="1" applyFont="1" applyBorder="1" applyAlignment="1">
      <alignment horizontal="right" vertical="center"/>
      <protection/>
    </xf>
    <xf numFmtId="182" fontId="9" fillId="0" borderId="0" xfId="24" applyNumberFormat="1" applyFont="1" applyBorder="1" applyAlignment="1">
      <alignment horizontal="right" vertical="center"/>
      <protection/>
    </xf>
    <xf numFmtId="182" fontId="9" fillId="0" borderId="15" xfId="24" applyNumberFormat="1" applyFont="1" applyBorder="1" applyAlignment="1">
      <alignment horizontal="right" vertical="center"/>
      <protection/>
    </xf>
    <xf numFmtId="182" fontId="9" fillId="0" borderId="7" xfId="24" applyNumberFormat="1" applyFont="1" applyBorder="1" applyAlignment="1">
      <alignment horizontal="right" vertical="center"/>
      <protection/>
    </xf>
    <xf numFmtId="196" fontId="9" fillId="0" borderId="10" xfId="24" applyNumberFormat="1" applyFont="1" applyBorder="1" applyAlignment="1">
      <alignment horizontal="right" vertical="center"/>
      <protection/>
    </xf>
    <xf numFmtId="196" fontId="9" fillId="0" borderId="0" xfId="24" applyNumberFormat="1" applyFont="1" applyBorder="1" applyAlignment="1">
      <alignment horizontal="right" vertical="center"/>
      <protection/>
    </xf>
    <xf numFmtId="196" fontId="9" fillId="0" borderId="31" xfId="24" applyNumberFormat="1" applyFont="1" applyBorder="1" applyAlignment="1">
      <alignment horizontal="right" vertical="center"/>
      <protection/>
    </xf>
    <xf numFmtId="196" fontId="9" fillId="0" borderId="17" xfId="24" applyNumberFormat="1" applyFont="1" applyBorder="1" applyAlignment="1">
      <alignment horizontal="right" vertical="center"/>
      <protection/>
    </xf>
    <xf numFmtId="4" fontId="9" fillId="2" borderId="10" xfId="24" applyNumberFormat="1" applyFont="1" applyFill="1" applyBorder="1" applyAlignment="1">
      <alignment horizontal="right" vertical="center"/>
      <protection/>
    </xf>
    <xf numFmtId="4" fontId="9" fillId="2" borderId="0" xfId="24" applyNumberFormat="1" applyFont="1" applyFill="1" applyBorder="1" applyAlignment="1">
      <alignment horizontal="right" vertical="center"/>
      <protection/>
    </xf>
    <xf numFmtId="196" fontId="9" fillId="2" borderId="32" xfId="24" applyNumberFormat="1" applyFont="1" applyFill="1" applyBorder="1" applyAlignment="1">
      <alignment horizontal="right" vertical="center"/>
      <protection/>
    </xf>
    <xf numFmtId="196" fontId="9" fillId="2" borderId="27" xfId="24" applyNumberFormat="1" applyFont="1" applyFill="1" applyBorder="1" applyAlignment="1">
      <alignment horizontal="right" vertical="center"/>
      <protection/>
    </xf>
    <xf numFmtId="182" fontId="9" fillId="0" borderId="32" xfId="24" applyNumberFormat="1" applyFont="1" applyBorder="1" applyAlignment="1">
      <alignment horizontal="right" vertical="center"/>
      <protection/>
    </xf>
    <xf numFmtId="182" fontId="9" fillId="0" borderId="27" xfId="24" applyNumberFormat="1" applyFont="1" applyBorder="1" applyAlignment="1">
      <alignment horizontal="right" vertical="center"/>
      <protection/>
    </xf>
    <xf numFmtId="196" fontId="9" fillId="2" borderId="15" xfId="24" applyNumberFormat="1" applyFont="1" applyFill="1" applyBorder="1" applyAlignment="1">
      <alignment horizontal="right" vertical="center"/>
      <protection/>
    </xf>
    <xf numFmtId="196" fontId="9" fillId="2" borderId="7" xfId="24" applyNumberFormat="1" applyFont="1" applyFill="1" applyBorder="1" applyAlignment="1">
      <alignment horizontal="right" vertical="center"/>
      <protection/>
    </xf>
    <xf numFmtId="0" fontId="11" fillId="3" borderId="30" xfId="24" applyFont="1" applyFill="1" applyBorder="1" applyAlignment="1">
      <alignment horizontal="left" vertical="center"/>
      <protection/>
    </xf>
    <xf numFmtId="196" fontId="11" fillId="0" borderId="0" xfId="24" applyNumberFormat="1" applyFont="1" applyAlignment="1">
      <alignment horizontal="center" vertical="center"/>
      <protection/>
    </xf>
    <xf numFmtId="196" fontId="9" fillId="0" borderId="32" xfId="24" applyNumberFormat="1" applyFont="1" applyBorder="1" applyAlignment="1">
      <alignment horizontal="right" vertical="center"/>
      <protection/>
    </xf>
    <xf numFmtId="196" fontId="9" fillId="0" borderId="27" xfId="24" applyNumberFormat="1" applyFont="1" applyBorder="1" applyAlignment="1">
      <alignment horizontal="right" vertical="center"/>
      <protection/>
    </xf>
    <xf numFmtId="182" fontId="9" fillId="0" borderId="7" xfId="24" applyNumberFormat="1" applyFont="1" applyBorder="1" applyAlignment="1">
      <alignment horizontal="center" vertical="center"/>
      <protection/>
    </xf>
    <xf numFmtId="182" fontId="9" fillId="0" borderId="16" xfId="24" applyNumberFormat="1" applyFont="1" applyBorder="1" applyAlignment="1">
      <alignment horizontal="center" vertical="center"/>
      <protection/>
    </xf>
    <xf numFmtId="4" fontId="9" fillId="0" borderId="20" xfId="24" applyNumberFormat="1" applyFont="1" applyBorder="1" applyAlignment="1">
      <alignment horizontal="center" vertical="center"/>
      <protection/>
    </xf>
    <xf numFmtId="4" fontId="9" fillId="0" borderId="29" xfId="24" applyNumberFormat="1" applyFont="1" applyBorder="1" applyAlignment="1">
      <alignment horizontal="center" vertical="center"/>
      <protection/>
    </xf>
    <xf numFmtId="4" fontId="9" fillId="0" borderId="21" xfId="24" applyNumberFormat="1" applyFont="1" applyBorder="1" applyAlignment="1">
      <alignment horizontal="center" vertical="center"/>
      <protection/>
    </xf>
  </cellXfs>
  <cellStyles count="20">
    <cellStyle name="Normal" xfId="0"/>
    <cellStyle name="Comma0" xfId="15"/>
    <cellStyle name="Currency [0]_Crude oil" xfId="16"/>
    <cellStyle name="Currency_CONC_TLX" xfId="17"/>
    <cellStyle name="Currency0" xfId="18"/>
    <cellStyle name="Date" xfId="19"/>
    <cellStyle name="Fixed" xfId="20"/>
    <cellStyle name="Heading 1" xfId="21"/>
    <cellStyle name="Heading 2" xfId="22"/>
    <cellStyle name="Normal_CONC_TLX" xfId="23"/>
    <cellStyle name="Normalny_L - NLS &amp; UAN - An1" xfId="24"/>
    <cellStyle name="Percent_CONC_TLX" xfId="25"/>
    <cellStyle name="Total" xfId="26"/>
    <cellStyle name="Hyperlink" xfId="27"/>
    <cellStyle name="Currency" xfId="28"/>
    <cellStyle name="Currency [0]" xfId="29"/>
    <cellStyle name="Followed Hyperlink" xfId="30"/>
    <cellStyle name="Percent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je%20dokumenty\Kopie%20BMS%203\Gotowe\CO%20disch%20-%20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LOG"/>
      <sheetName val="ULLAGE REPORT"/>
      <sheetName val="BMS VEF"/>
      <sheetName val="ROB"/>
      <sheetName val="SAMPLE REPORT"/>
      <sheetName val="SAMPLE RECEIPT"/>
      <sheetName val="BUNKER 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showGridLines="0" workbookViewId="0" topLeftCell="A25">
      <selection activeCell="O37" sqref="O37:AC37"/>
    </sheetView>
  </sheetViews>
  <sheetFormatPr defaultColWidth="9.00390625" defaultRowHeight="0" customHeight="1" zeroHeight="1"/>
  <cols>
    <col min="1" max="1" width="0.6171875" style="1" customWidth="1"/>
    <col min="2" max="2" width="3.875" style="1" customWidth="1"/>
    <col min="3" max="3" width="0.6171875" style="1" customWidth="1"/>
    <col min="4" max="4" width="4.25390625" style="1" customWidth="1"/>
    <col min="5" max="5" width="0.6171875" style="1" customWidth="1"/>
    <col min="6" max="7" width="2.875" style="1" customWidth="1"/>
    <col min="8" max="8" width="0.6171875" style="2" customWidth="1"/>
    <col min="9" max="9" width="4.25390625" style="1" customWidth="1"/>
    <col min="10" max="10" width="0.875" style="1" customWidth="1"/>
    <col min="11" max="11" width="12.125" style="1" customWidth="1"/>
    <col min="12" max="12" width="5.375" style="1" customWidth="1"/>
    <col min="13" max="13" width="2.375" style="1" customWidth="1"/>
    <col min="14" max="14" width="3.875" style="1" customWidth="1"/>
    <col min="15" max="15" width="4.875" style="1" customWidth="1"/>
    <col min="16" max="16" width="3.625" style="1" customWidth="1"/>
    <col min="17" max="17" width="5.00390625" style="1" customWidth="1"/>
    <col min="18" max="18" width="5.375" style="1" customWidth="1"/>
    <col min="19" max="20" width="0.6171875" style="1" customWidth="1"/>
    <col min="21" max="21" width="3.875" style="1" customWidth="1"/>
    <col min="22" max="22" width="0.6171875" style="1" customWidth="1"/>
    <col min="23" max="23" width="4.25390625" style="1" customWidth="1"/>
    <col min="24" max="24" width="0.6171875" style="1" customWidth="1"/>
    <col min="25" max="26" width="2.875" style="1" customWidth="1"/>
    <col min="27" max="27" width="0.6171875" style="1" customWidth="1"/>
    <col min="28" max="28" width="4.25390625" style="1" customWidth="1"/>
    <col min="29" max="29" width="1.625" style="1" customWidth="1"/>
    <col min="30" max="30" width="0.2421875" style="1" customWidth="1"/>
    <col min="31" max="16384" width="9.125" style="1" hidden="1" customWidth="1"/>
  </cols>
  <sheetData>
    <row r="1" spans="1:29" s="5" customFormat="1" ht="18.75" customHeight="1" thickBot="1">
      <c r="A1" s="4"/>
      <c r="G1" s="5" t="s">
        <v>48</v>
      </c>
      <c r="H1" s="6"/>
      <c r="L1" s="5" t="s">
        <v>49</v>
      </c>
      <c r="S1" s="128" t="s">
        <v>0</v>
      </c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s="13" customFormat="1" ht="16.5" customHeight="1" thickTop="1">
      <c r="A2" s="7"/>
      <c r="B2" s="8" t="s">
        <v>1</v>
      </c>
      <c r="C2" s="9"/>
      <c r="D2" s="9"/>
      <c r="E2" s="9"/>
      <c r="F2" s="9"/>
      <c r="G2" s="9"/>
      <c r="H2" s="9"/>
      <c r="I2" s="9"/>
      <c r="J2" s="10"/>
      <c r="K2" s="136" t="s">
        <v>2</v>
      </c>
      <c r="L2" s="137"/>
      <c r="M2" s="137"/>
      <c r="N2" s="137"/>
      <c r="O2" s="137"/>
      <c r="P2" s="137"/>
      <c r="Q2" s="137"/>
      <c r="R2" s="138"/>
      <c r="S2" s="11"/>
      <c r="T2" s="8"/>
      <c r="U2" s="8" t="s">
        <v>1</v>
      </c>
      <c r="V2" s="8"/>
      <c r="W2" s="8"/>
      <c r="X2" s="8"/>
      <c r="Y2" s="8"/>
      <c r="Z2" s="8"/>
      <c r="AA2" s="8"/>
      <c r="AB2" s="8"/>
      <c r="AC2" s="12"/>
    </row>
    <row r="3" spans="1:29" s="13" customFormat="1" ht="16.5" customHeight="1">
      <c r="A3" s="14"/>
      <c r="B3" s="15"/>
      <c r="C3" s="15"/>
      <c r="D3" s="16">
        <v>0.78</v>
      </c>
      <c r="E3" s="17"/>
      <c r="F3" s="18"/>
      <c r="G3" s="19"/>
      <c r="H3" s="20"/>
      <c r="I3" s="16">
        <v>0.74</v>
      </c>
      <c r="J3" s="15"/>
      <c r="K3" s="21" t="s">
        <v>3</v>
      </c>
      <c r="L3" s="20"/>
      <c r="M3" s="159">
        <v>1202.9</v>
      </c>
      <c r="N3" s="159"/>
      <c r="O3" s="22" t="s">
        <v>4</v>
      </c>
      <c r="P3" s="3"/>
      <c r="Q3" s="126">
        <v>3257</v>
      </c>
      <c r="R3" s="158"/>
      <c r="S3" s="23"/>
      <c r="W3" s="16">
        <v>3.4</v>
      </c>
      <c r="Y3" s="24"/>
      <c r="Z3" s="25"/>
      <c r="AB3" s="16">
        <v>1.98</v>
      </c>
      <c r="AC3" s="26"/>
    </row>
    <row r="4" spans="1:29" s="13" customFormat="1" ht="16.5" customHeight="1">
      <c r="A4" s="14"/>
      <c r="B4" s="27"/>
      <c r="C4" s="15"/>
      <c r="D4" s="28"/>
      <c r="E4" s="29"/>
      <c r="F4" s="154" t="s">
        <v>5</v>
      </c>
      <c r="G4" s="155"/>
      <c r="H4" s="20"/>
      <c r="I4" s="28"/>
      <c r="J4" s="15"/>
      <c r="K4" s="30" t="s">
        <v>6</v>
      </c>
      <c r="L4" s="31"/>
      <c r="M4" s="139">
        <v>3.63</v>
      </c>
      <c r="N4" s="139"/>
      <c r="O4" s="32" t="s">
        <v>7</v>
      </c>
      <c r="P4" s="3"/>
      <c r="Q4" s="159">
        <v>2457</v>
      </c>
      <c r="R4" s="160"/>
      <c r="S4" s="23"/>
      <c r="U4" s="33"/>
      <c r="W4" s="34"/>
      <c r="Y4" s="127" t="s">
        <v>8</v>
      </c>
      <c r="Z4" s="123"/>
      <c r="AB4" s="34"/>
      <c r="AC4" s="26"/>
    </row>
    <row r="5" spans="1:29" s="13" customFormat="1" ht="16.5" customHeight="1">
      <c r="A5" s="14"/>
      <c r="B5" s="15"/>
      <c r="C5" s="15"/>
      <c r="D5" s="28"/>
      <c r="E5" s="15"/>
      <c r="F5" s="154"/>
      <c r="G5" s="155"/>
      <c r="H5" s="20"/>
      <c r="I5" s="28"/>
      <c r="J5" s="15"/>
      <c r="K5" s="35" t="s">
        <v>9</v>
      </c>
      <c r="L5" s="31"/>
      <c r="M5" s="139">
        <v>5.5</v>
      </c>
      <c r="N5" s="139"/>
      <c r="O5" s="22" t="s">
        <v>10</v>
      </c>
      <c r="P5" s="3"/>
      <c r="Q5" s="159">
        <v>1010</v>
      </c>
      <c r="R5" s="160"/>
      <c r="W5" s="34"/>
      <c r="Y5" s="127"/>
      <c r="Z5" s="123"/>
      <c r="AB5" s="34"/>
      <c r="AC5" s="26"/>
    </row>
    <row r="6" spans="1:33" s="13" customFormat="1" ht="16.5" customHeight="1">
      <c r="A6" s="36"/>
      <c r="B6" s="15"/>
      <c r="C6" s="15"/>
      <c r="D6" s="16">
        <v>1.175</v>
      </c>
      <c r="E6" s="29"/>
      <c r="F6" s="154"/>
      <c r="G6" s="155"/>
      <c r="H6" s="20"/>
      <c r="I6" s="16">
        <v>1.17</v>
      </c>
      <c r="J6" s="15"/>
      <c r="K6" s="35" t="s">
        <v>11</v>
      </c>
      <c r="L6" s="37"/>
      <c r="M6" s="141">
        <v>110</v>
      </c>
      <c r="N6" s="141"/>
      <c r="O6" s="129" t="s">
        <v>12</v>
      </c>
      <c r="P6" s="129"/>
      <c r="Q6" s="163">
        <v>113.8</v>
      </c>
      <c r="R6" s="164"/>
      <c r="S6" s="23"/>
      <c r="W6" s="16">
        <v>3.57</v>
      </c>
      <c r="Y6" s="127"/>
      <c r="Z6" s="123"/>
      <c r="AB6" s="16">
        <v>3.48</v>
      </c>
      <c r="AC6" s="26"/>
      <c r="AF6" s="13" t="s">
        <v>13</v>
      </c>
      <c r="AG6" s="13">
        <f>(D9+I9)/2-(D3+I3)/2</f>
        <v>1.2225</v>
      </c>
    </row>
    <row r="7" spans="1:33" s="13" customFormat="1" ht="16.5" customHeight="1">
      <c r="A7" s="14"/>
      <c r="B7" s="38"/>
      <c r="C7" s="15"/>
      <c r="D7" s="39"/>
      <c r="E7" s="29"/>
      <c r="F7" s="154"/>
      <c r="G7" s="155"/>
      <c r="H7" s="20"/>
      <c r="I7" s="39"/>
      <c r="J7" s="40"/>
      <c r="K7" s="161" t="s">
        <v>14</v>
      </c>
      <c r="L7" s="152"/>
      <c r="M7" s="152"/>
      <c r="N7" s="152"/>
      <c r="O7" s="162"/>
      <c r="P7" s="162"/>
      <c r="Q7" s="162"/>
      <c r="R7" s="162"/>
      <c r="S7" s="23"/>
      <c r="W7" s="39"/>
      <c r="Y7" s="127"/>
      <c r="Z7" s="123"/>
      <c r="AB7" s="39"/>
      <c r="AC7" s="26"/>
      <c r="AF7" s="13" t="s">
        <v>15</v>
      </c>
      <c r="AG7" s="13">
        <f>AG6*M9</f>
        <v>-22.555124999999997</v>
      </c>
    </row>
    <row r="8" spans="1:33" s="13" customFormat="1" ht="16.5" customHeight="1">
      <c r="A8" s="14"/>
      <c r="B8" s="15"/>
      <c r="C8" s="15"/>
      <c r="D8" s="31"/>
      <c r="E8" s="29"/>
      <c r="F8" s="154"/>
      <c r="G8" s="155"/>
      <c r="H8" s="20"/>
      <c r="I8" s="31"/>
      <c r="J8" s="15"/>
      <c r="K8" s="41" t="s">
        <v>16</v>
      </c>
      <c r="L8" s="42"/>
      <c r="M8" s="152" t="s">
        <v>17</v>
      </c>
      <c r="N8" s="152"/>
      <c r="O8" s="152"/>
      <c r="P8" s="165" t="s">
        <v>18</v>
      </c>
      <c r="Q8" s="165"/>
      <c r="R8" s="165"/>
      <c r="S8" s="23"/>
      <c r="W8" s="34"/>
      <c r="Y8" s="127"/>
      <c r="Z8" s="123"/>
      <c r="AB8" s="34"/>
      <c r="AC8" s="26"/>
      <c r="AF8" s="13" t="s">
        <v>19</v>
      </c>
      <c r="AG8" s="43">
        <f>M6-(M9+M11)</f>
        <v>110.15</v>
      </c>
    </row>
    <row r="9" spans="1:33" s="13" customFormat="1" ht="16.5" customHeight="1">
      <c r="A9" s="14"/>
      <c r="B9" s="15"/>
      <c r="C9" s="15"/>
      <c r="D9" s="16">
        <v>1.985</v>
      </c>
      <c r="E9" s="29"/>
      <c r="F9" s="156"/>
      <c r="G9" s="157"/>
      <c r="H9" s="20"/>
      <c r="I9" s="16">
        <v>1.98</v>
      </c>
      <c r="J9" s="15"/>
      <c r="K9" s="35" t="s">
        <v>20</v>
      </c>
      <c r="L9" s="31"/>
      <c r="M9" s="139">
        <v>-18.45</v>
      </c>
      <c r="N9" s="139"/>
      <c r="O9" s="139"/>
      <c r="P9" s="139">
        <v>-18.45</v>
      </c>
      <c r="Q9" s="139"/>
      <c r="R9" s="140"/>
      <c r="S9" s="23"/>
      <c r="W9" s="16">
        <v>3.9</v>
      </c>
      <c r="Y9" s="124"/>
      <c r="Z9" s="125"/>
      <c r="AB9" s="16">
        <v>3.81</v>
      </c>
      <c r="AC9" s="26"/>
      <c r="AG9" s="13">
        <f>AG7/AG8</f>
        <v>-0.20476736268724463</v>
      </c>
    </row>
    <row r="10" spans="1:29" s="13" customFormat="1" ht="16.5" customHeight="1">
      <c r="A10" s="44"/>
      <c r="B10" s="45"/>
      <c r="C10" s="45"/>
      <c r="D10" s="46"/>
      <c r="E10" s="47"/>
      <c r="F10" s="48"/>
      <c r="G10" s="48"/>
      <c r="H10" s="49"/>
      <c r="I10" s="46"/>
      <c r="J10" s="50"/>
      <c r="K10" s="35" t="s">
        <v>21</v>
      </c>
      <c r="L10" s="31"/>
      <c r="M10" s="139">
        <v>1.2</v>
      </c>
      <c r="N10" s="139"/>
      <c r="O10" s="139"/>
      <c r="P10" s="139">
        <v>1.2</v>
      </c>
      <c r="Q10" s="139"/>
      <c r="R10" s="140"/>
      <c r="S10" s="51"/>
      <c r="T10" s="52"/>
      <c r="U10" s="52"/>
      <c r="V10" s="52"/>
      <c r="W10" s="53"/>
      <c r="X10" s="52"/>
      <c r="Y10" s="54"/>
      <c r="Z10" s="54"/>
      <c r="AA10" s="52"/>
      <c r="AB10" s="53"/>
      <c r="AC10" s="55"/>
    </row>
    <row r="11" spans="1:30" s="57" customFormat="1" ht="11.25" customHeight="1">
      <c r="A11" s="14"/>
      <c r="B11" s="142" t="s">
        <v>22</v>
      </c>
      <c r="C11" s="142"/>
      <c r="D11" s="142"/>
      <c r="E11" s="142"/>
      <c r="F11" s="142"/>
      <c r="G11" s="134">
        <v>1</v>
      </c>
      <c r="H11" s="150"/>
      <c r="I11" s="150"/>
      <c r="J11" s="40"/>
      <c r="K11" s="148" t="s">
        <v>23</v>
      </c>
      <c r="L11" s="152"/>
      <c r="M11" s="139">
        <v>18.3</v>
      </c>
      <c r="N11" s="139"/>
      <c r="O11" s="139"/>
      <c r="P11" s="139">
        <v>18.3</v>
      </c>
      <c r="Q11" s="139"/>
      <c r="R11" s="139"/>
      <c r="S11" s="23"/>
      <c r="T11" s="144" t="s">
        <v>22</v>
      </c>
      <c r="U11" s="145"/>
      <c r="V11" s="145"/>
      <c r="W11" s="145"/>
      <c r="X11" s="145"/>
      <c r="Y11" s="145"/>
      <c r="Z11" s="134">
        <v>1</v>
      </c>
      <c r="AA11" s="134"/>
      <c r="AB11" s="134"/>
      <c r="AC11" s="26"/>
      <c r="AD11" s="13"/>
    </row>
    <row r="12" spans="1:30" s="57" customFormat="1" ht="6" customHeight="1" thickBot="1">
      <c r="A12" s="58"/>
      <c r="B12" s="143"/>
      <c r="C12" s="143"/>
      <c r="D12" s="143"/>
      <c r="E12" s="143"/>
      <c r="F12" s="143"/>
      <c r="G12" s="151"/>
      <c r="H12" s="151"/>
      <c r="I12" s="151"/>
      <c r="J12" s="59"/>
      <c r="K12" s="149"/>
      <c r="L12" s="153"/>
      <c r="M12" s="147"/>
      <c r="N12" s="147"/>
      <c r="O12" s="147"/>
      <c r="P12" s="147"/>
      <c r="Q12" s="147"/>
      <c r="R12" s="147"/>
      <c r="S12" s="60"/>
      <c r="T12" s="146"/>
      <c r="U12" s="146"/>
      <c r="V12" s="146"/>
      <c r="W12" s="146"/>
      <c r="X12" s="146"/>
      <c r="Y12" s="146"/>
      <c r="Z12" s="135"/>
      <c r="AA12" s="135"/>
      <c r="AB12" s="135"/>
      <c r="AC12" s="61"/>
      <c r="AD12" s="13"/>
    </row>
    <row r="13" spans="1:29" s="57" customFormat="1" ht="6.75" customHeight="1" thickBot="1" thickTop="1">
      <c r="A13" s="15"/>
      <c r="B13" s="15"/>
      <c r="C13" s="15"/>
      <c r="D13" s="15"/>
      <c r="E13" s="15"/>
      <c r="F13" s="62"/>
      <c r="G13" s="29"/>
      <c r="H13" s="63"/>
      <c r="I13" s="15"/>
      <c r="J13" s="15"/>
      <c r="K13" s="29"/>
      <c r="L13" s="2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31" s="72" customFormat="1" ht="22.5" customHeight="1" thickTop="1">
      <c r="A14" s="64"/>
      <c r="B14" s="65"/>
      <c r="C14" s="65"/>
      <c r="D14" s="66"/>
      <c r="E14" s="67"/>
      <c r="F14" s="67"/>
      <c r="G14" s="67"/>
      <c r="H14" s="68"/>
      <c r="I14" s="65"/>
      <c r="J14" s="65"/>
      <c r="K14" s="69"/>
      <c r="L14" s="69"/>
      <c r="M14" s="70"/>
      <c r="N14" s="71"/>
      <c r="O14" s="130" t="s">
        <v>17</v>
      </c>
      <c r="P14" s="131"/>
      <c r="Q14" s="131"/>
      <c r="R14" s="131"/>
      <c r="S14" s="131"/>
      <c r="T14" s="133"/>
      <c r="U14" s="130" t="s">
        <v>18</v>
      </c>
      <c r="V14" s="131"/>
      <c r="W14" s="131"/>
      <c r="X14" s="131"/>
      <c r="Y14" s="131"/>
      <c r="Z14" s="131"/>
      <c r="AA14" s="131"/>
      <c r="AB14" s="131"/>
      <c r="AC14" s="132"/>
      <c r="AD14" s="3"/>
      <c r="AE14" s="3"/>
    </row>
    <row r="15" spans="1:31" s="57" customFormat="1" ht="22.5" customHeight="1">
      <c r="A15" s="14"/>
      <c r="B15" s="15" t="s">
        <v>24</v>
      </c>
      <c r="C15" s="15"/>
      <c r="D15" s="15"/>
      <c r="E15" s="15"/>
      <c r="F15" s="62"/>
      <c r="G15" s="29"/>
      <c r="H15" s="63"/>
      <c r="I15" s="15"/>
      <c r="J15" s="15"/>
      <c r="K15" s="29"/>
      <c r="L15" s="29"/>
      <c r="M15" s="73"/>
      <c r="N15" s="13"/>
      <c r="O15" s="166">
        <f>IF(D3,(((D3+I3)/2-(D9+I9)/2)*M9)/(M6-(ABS(M9)+ABS(M11))),"")</f>
        <v>0.307919795221843</v>
      </c>
      <c r="P15" s="167"/>
      <c r="Q15" s="167"/>
      <c r="R15" s="74"/>
      <c r="S15" s="74"/>
      <c r="T15" s="74"/>
      <c r="U15" s="166">
        <f>IF(W3,(((W3+AB3)/2-(W9+AB9)/2)*P9)/(M6-(ABS(P9)+ABS(P11))),"")</f>
        <v>0.2934368600682594</v>
      </c>
      <c r="V15" s="167"/>
      <c r="W15" s="167"/>
      <c r="X15" s="167"/>
      <c r="Y15" s="167"/>
      <c r="Z15" s="167"/>
      <c r="AA15" s="74"/>
      <c r="AB15" s="74"/>
      <c r="AC15" s="75"/>
      <c r="AD15" s="13"/>
      <c r="AE15" s="13"/>
    </row>
    <row r="16" spans="1:31" s="57" customFormat="1" ht="22.5" customHeight="1">
      <c r="A16" s="14"/>
      <c r="B16" s="15" t="s">
        <v>25</v>
      </c>
      <c r="C16" s="15"/>
      <c r="D16" s="15"/>
      <c r="E16" s="15"/>
      <c r="F16" s="62"/>
      <c r="G16" s="29"/>
      <c r="H16" s="63"/>
      <c r="I16" s="62"/>
      <c r="J16" s="15"/>
      <c r="K16" s="29"/>
      <c r="L16" s="29"/>
      <c r="M16" s="73"/>
      <c r="N16" s="13"/>
      <c r="O16" s="168">
        <f>IF(D3,((D3+I3)/2)+O15,"")</f>
        <v>1.0679197952218429</v>
      </c>
      <c r="P16" s="169"/>
      <c r="Q16" s="169"/>
      <c r="R16" s="76"/>
      <c r="S16" s="76"/>
      <c r="T16" s="76"/>
      <c r="U16" s="168">
        <f>IF(W3,((W3+AB3)/2)+U15,"")</f>
        <v>2.9834368600682595</v>
      </c>
      <c r="V16" s="169"/>
      <c r="W16" s="169"/>
      <c r="X16" s="169"/>
      <c r="Y16" s="169"/>
      <c r="Z16" s="169"/>
      <c r="AA16" s="76"/>
      <c r="AB16" s="76"/>
      <c r="AC16" s="77"/>
      <c r="AD16" s="13"/>
      <c r="AE16" s="13"/>
    </row>
    <row r="17" spans="1:31" s="57" customFormat="1" ht="22.5" customHeight="1">
      <c r="A17" s="14"/>
      <c r="B17" s="15" t="s">
        <v>26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78"/>
      <c r="N17" s="13"/>
      <c r="O17" s="168">
        <f>IF(D3,(((D3+I3)/2-(D9+I9)/2)*M10)/(M6-(ABS(M9)+ABS(M11))),"")</f>
        <v>-0.02002730375426621</v>
      </c>
      <c r="P17" s="169"/>
      <c r="Q17" s="169"/>
      <c r="R17" s="76"/>
      <c r="S17" s="76"/>
      <c r="T17" s="76"/>
      <c r="U17" s="168">
        <f>IF(W3,(((W3+AB3)/2-(W9+AB9)/2)*P10)/(M6-(ABS(P9)+ABS(P11))),"")</f>
        <v>-0.01908532423208191</v>
      </c>
      <c r="V17" s="169"/>
      <c r="W17" s="169"/>
      <c r="X17" s="169"/>
      <c r="Y17" s="169"/>
      <c r="Z17" s="169"/>
      <c r="AA17" s="76"/>
      <c r="AB17" s="76"/>
      <c r="AC17" s="77"/>
      <c r="AD17" s="13"/>
      <c r="AE17" s="13"/>
    </row>
    <row r="18" spans="1:31" s="57" customFormat="1" ht="22.5" customHeight="1">
      <c r="A18" s="14"/>
      <c r="B18" s="15" t="s">
        <v>27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78"/>
      <c r="N18" s="13"/>
      <c r="O18" s="168">
        <f>IF(D3,(D6+I6)/2+O17,"")</f>
        <v>1.1524726962457337</v>
      </c>
      <c r="P18" s="169"/>
      <c r="Q18" s="169"/>
      <c r="R18" s="76"/>
      <c r="S18" s="76"/>
      <c r="T18" s="76"/>
      <c r="U18" s="168">
        <f>IF(W3,(W6+AB6)/2+U17,"")</f>
        <v>3.505914675767918</v>
      </c>
      <c r="V18" s="169"/>
      <c r="W18" s="169"/>
      <c r="X18" s="169"/>
      <c r="Y18" s="169"/>
      <c r="Z18" s="169"/>
      <c r="AA18" s="76"/>
      <c r="AB18" s="76"/>
      <c r="AC18" s="77"/>
      <c r="AD18" s="13"/>
      <c r="AE18" s="13"/>
    </row>
    <row r="19" spans="1:31" s="57" customFormat="1" ht="22.5" customHeight="1">
      <c r="A19" s="14"/>
      <c r="B19" s="15" t="s">
        <v>28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78"/>
      <c r="N19" s="13"/>
      <c r="O19" s="168">
        <f>IF(D3,(((D3+I3)/2-(D9+I9)/2)*M11)/(M6-(ABS(M9)+ABS(M11))),"")</f>
        <v>-0.3054163822525597</v>
      </c>
      <c r="P19" s="169"/>
      <c r="Q19" s="169"/>
      <c r="R19" s="76"/>
      <c r="S19" s="76"/>
      <c r="T19" s="76"/>
      <c r="U19" s="168">
        <f>IF(W3,(((W3+AB3)/2-(W9+AB9)/2)*P11)/(M6-(ABS(P9)+ABS(P11))),"")</f>
        <v>-0.29105119453924916</v>
      </c>
      <c r="V19" s="169"/>
      <c r="W19" s="169"/>
      <c r="X19" s="169"/>
      <c r="Y19" s="169"/>
      <c r="Z19" s="169"/>
      <c r="AA19" s="76"/>
      <c r="AB19" s="76"/>
      <c r="AC19" s="77"/>
      <c r="AD19" s="13"/>
      <c r="AE19" s="13"/>
    </row>
    <row r="20" spans="1:29" s="57" customFormat="1" ht="22.5" customHeight="1">
      <c r="A20" s="79"/>
      <c r="B20" s="45" t="s">
        <v>29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80"/>
      <c r="N20" s="52"/>
      <c r="O20" s="170">
        <f>IF(D3,(D9+I9)/2+O19,"")</f>
        <v>1.6770836177474402</v>
      </c>
      <c r="P20" s="171"/>
      <c r="Q20" s="171"/>
      <c r="R20" s="81"/>
      <c r="S20" s="81"/>
      <c r="T20" s="81"/>
      <c r="U20" s="170">
        <f>IF(W3,(W9+AB9)/2+U19,"")</f>
        <v>3.563948805460751</v>
      </c>
      <c r="V20" s="171"/>
      <c r="W20" s="171"/>
      <c r="X20" s="171"/>
      <c r="Y20" s="171"/>
      <c r="Z20" s="171"/>
      <c r="AA20" s="81"/>
      <c r="AB20" s="81"/>
      <c r="AC20" s="82"/>
    </row>
    <row r="21" spans="1:29" s="85" customFormat="1" ht="22.5" customHeight="1">
      <c r="A21" s="83"/>
      <c r="B21" s="56" t="s">
        <v>30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84"/>
      <c r="N21" s="13"/>
      <c r="O21" s="166">
        <f>IF(D3,(O16+O20)/2,"")</f>
        <v>1.3725017064846416</v>
      </c>
      <c r="P21" s="167"/>
      <c r="Q21" s="167"/>
      <c r="R21" s="74"/>
      <c r="S21" s="74"/>
      <c r="T21" s="74"/>
      <c r="U21" s="166">
        <f>IF(W3,(U16+U20)/2,"")</f>
        <v>3.273692832764505</v>
      </c>
      <c r="V21" s="167"/>
      <c r="W21" s="167"/>
      <c r="X21" s="167"/>
      <c r="Y21" s="167"/>
      <c r="Z21" s="167"/>
      <c r="AA21" s="74"/>
      <c r="AB21" s="74"/>
      <c r="AC21" s="75"/>
    </row>
    <row r="22" spans="1:29" s="85" customFormat="1" ht="22.5" customHeight="1">
      <c r="A22" s="79"/>
      <c r="B22" s="86" t="s">
        <v>31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80"/>
      <c r="N22" s="52"/>
      <c r="O22" s="170">
        <f>IF(D3,ABS(O18-O21),"")</f>
        <v>0.22002901023890797</v>
      </c>
      <c r="P22" s="171"/>
      <c r="Q22" s="171"/>
      <c r="R22" s="188" t="str">
        <f>IF(D3,IF((O18-O21)&gt;0,"SAG",IF((O18-O21)&lt;0,"HOG","")),"")</f>
        <v>HOG</v>
      </c>
      <c r="S22" s="188"/>
      <c r="T22" s="188"/>
      <c r="U22" s="170">
        <f>IF(W3,ABS(U18-U21),"")</f>
        <v>0.23222184300341286</v>
      </c>
      <c r="V22" s="171"/>
      <c r="W22" s="171"/>
      <c r="X22" s="171"/>
      <c r="Y22" s="171"/>
      <c r="Z22" s="171"/>
      <c r="AA22" s="81"/>
      <c r="AB22" s="188" t="str">
        <f>IF(W3,IF((U18-U21)&gt;0,"SAG",IF((U18-U21)&lt;0,"HOG","")),"")</f>
        <v>SAG</v>
      </c>
      <c r="AC22" s="189"/>
    </row>
    <row r="23" spans="1:29" s="85" customFormat="1" ht="22.5" customHeight="1">
      <c r="A23" s="87"/>
      <c r="B23" s="88" t="s">
        <v>32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1"/>
      <c r="O23" s="180">
        <f>IF(D3,(6*O18+O16+O20)/8,"")</f>
        <v>1.2074799488054606</v>
      </c>
      <c r="P23" s="181"/>
      <c r="Q23" s="181"/>
      <c r="R23" s="92"/>
      <c r="S23" s="92"/>
      <c r="T23" s="92"/>
      <c r="U23" s="180">
        <f>IF(W3,(6*U18+U16+U20)/8,"")</f>
        <v>3.4478592150170644</v>
      </c>
      <c r="V23" s="181"/>
      <c r="W23" s="181"/>
      <c r="X23" s="181"/>
      <c r="Y23" s="181"/>
      <c r="Z23" s="181"/>
      <c r="AA23" s="92"/>
      <c r="AB23" s="92"/>
      <c r="AC23" s="93"/>
    </row>
    <row r="24" spans="1:30" s="85" customFormat="1" ht="22.5" customHeight="1">
      <c r="A24" s="94"/>
      <c r="B24" s="95" t="s">
        <v>33</v>
      </c>
      <c r="C24" s="95"/>
      <c r="D24" s="95"/>
      <c r="E24" s="95"/>
      <c r="F24" s="96"/>
      <c r="G24" s="97"/>
      <c r="H24" s="98"/>
      <c r="I24" s="95"/>
      <c r="J24" s="89"/>
      <c r="K24" s="89"/>
      <c r="L24" s="89"/>
      <c r="M24" s="90"/>
      <c r="N24" s="95"/>
      <c r="O24" s="180">
        <f>IF(D3,O20-O16,"")</f>
        <v>0.6091638225255973</v>
      </c>
      <c r="P24" s="181"/>
      <c r="Q24" s="181"/>
      <c r="R24" s="92"/>
      <c r="S24" s="92"/>
      <c r="T24" s="92"/>
      <c r="U24" s="180">
        <f>IF(W3,U20-U16,"")</f>
        <v>0.5805119453924914</v>
      </c>
      <c r="V24" s="181"/>
      <c r="W24" s="181"/>
      <c r="X24" s="181"/>
      <c r="Y24" s="181"/>
      <c r="Z24" s="181"/>
      <c r="AA24" s="92"/>
      <c r="AB24" s="92"/>
      <c r="AC24" s="93"/>
      <c r="AD24" s="99"/>
    </row>
    <row r="25" spans="1:29" s="85" customFormat="1" ht="22.5" customHeight="1">
      <c r="A25" s="14"/>
      <c r="B25" s="15" t="s">
        <v>34</v>
      </c>
      <c r="C25" s="15"/>
      <c r="D25" s="15"/>
      <c r="E25" s="15"/>
      <c r="F25" s="62"/>
      <c r="G25" s="29"/>
      <c r="H25" s="63"/>
      <c r="I25" s="15"/>
      <c r="J25" s="100"/>
      <c r="K25" s="100"/>
      <c r="L25" s="100"/>
      <c r="M25" s="78"/>
      <c r="N25" s="13"/>
      <c r="O25" s="176">
        <v>-0.103</v>
      </c>
      <c r="P25" s="177"/>
      <c r="Q25" s="177"/>
      <c r="R25" s="76"/>
      <c r="S25" s="76"/>
      <c r="T25" s="76"/>
      <c r="U25" s="176">
        <v>0.92</v>
      </c>
      <c r="V25" s="177"/>
      <c r="W25" s="177"/>
      <c r="X25" s="177"/>
      <c r="Y25" s="177"/>
      <c r="Z25" s="177"/>
      <c r="AA25" s="76"/>
      <c r="AB25" s="76"/>
      <c r="AC25" s="77"/>
    </row>
    <row r="26" spans="1:29" s="85" customFormat="1" ht="22.5" customHeight="1">
      <c r="A26" s="14"/>
      <c r="B26" s="15" t="s">
        <v>35</v>
      </c>
      <c r="C26" s="15"/>
      <c r="D26" s="15"/>
      <c r="E26" s="15"/>
      <c r="F26" s="62"/>
      <c r="G26" s="29"/>
      <c r="H26" s="15"/>
      <c r="I26" s="15"/>
      <c r="J26" s="100"/>
      <c r="K26" s="101"/>
      <c r="L26" s="101"/>
      <c r="M26" s="78"/>
      <c r="N26" s="13"/>
      <c r="O26" s="176">
        <v>12.1</v>
      </c>
      <c r="P26" s="177"/>
      <c r="Q26" s="177"/>
      <c r="R26" s="76"/>
      <c r="S26" s="76"/>
      <c r="T26" s="76"/>
      <c r="U26" s="176">
        <v>13.3</v>
      </c>
      <c r="V26" s="177"/>
      <c r="W26" s="177"/>
      <c r="X26" s="177"/>
      <c r="Y26" s="177"/>
      <c r="Z26" s="177"/>
      <c r="AA26" s="76"/>
      <c r="AB26" s="76"/>
      <c r="AC26" s="77"/>
    </row>
    <row r="27" spans="1:29" s="85" customFormat="1" ht="22.5" customHeight="1">
      <c r="A27" s="36"/>
      <c r="B27" s="15" t="s">
        <v>36</v>
      </c>
      <c r="C27" s="15"/>
      <c r="D27" s="15"/>
      <c r="E27" s="15"/>
      <c r="F27" s="15"/>
      <c r="G27" s="15"/>
      <c r="H27" s="15"/>
      <c r="I27" s="15"/>
      <c r="J27" s="100"/>
      <c r="K27" s="101"/>
      <c r="L27" s="101"/>
      <c r="M27" s="78"/>
      <c r="N27" s="13"/>
      <c r="O27" s="176">
        <v>84.4</v>
      </c>
      <c r="P27" s="177"/>
      <c r="Q27" s="177"/>
      <c r="R27" s="76"/>
      <c r="S27" s="76"/>
      <c r="T27" s="76"/>
      <c r="U27" s="176">
        <v>106.4</v>
      </c>
      <c r="V27" s="177"/>
      <c r="W27" s="177"/>
      <c r="X27" s="177"/>
      <c r="Y27" s="177"/>
      <c r="Z27" s="177"/>
      <c r="AA27" s="76"/>
      <c r="AB27" s="76"/>
      <c r="AC27" s="77"/>
    </row>
    <row r="28" spans="1:30" s="85" customFormat="1" ht="22.5" customHeight="1">
      <c r="A28" s="102"/>
      <c r="B28" s="45" t="s">
        <v>37</v>
      </c>
      <c r="C28" s="45"/>
      <c r="D28" s="45"/>
      <c r="E28" s="45"/>
      <c r="F28" s="45"/>
      <c r="G28" s="45"/>
      <c r="H28" s="49"/>
      <c r="I28" s="103"/>
      <c r="J28" s="103"/>
      <c r="K28" s="104"/>
      <c r="L28" s="104"/>
      <c r="M28" s="80"/>
      <c r="N28" s="52"/>
      <c r="O28" s="176">
        <v>71.82</v>
      </c>
      <c r="P28" s="177"/>
      <c r="Q28" s="177"/>
      <c r="R28" s="76"/>
      <c r="S28" s="76"/>
      <c r="T28" s="76"/>
      <c r="U28" s="176">
        <v>97.7</v>
      </c>
      <c r="V28" s="177"/>
      <c r="W28" s="177"/>
      <c r="X28" s="177"/>
      <c r="Y28" s="177"/>
      <c r="Z28" s="177"/>
      <c r="AA28" s="76"/>
      <c r="AB28" s="76"/>
      <c r="AC28" s="77"/>
      <c r="AD28" s="105"/>
    </row>
    <row r="29" spans="1:29" s="85" customFormat="1" ht="22.5" customHeight="1">
      <c r="A29" s="87"/>
      <c r="B29" s="95" t="s">
        <v>38</v>
      </c>
      <c r="C29" s="89"/>
      <c r="D29" s="89"/>
      <c r="E29" s="89"/>
      <c r="F29" s="89"/>
      <c r="G29" s="89"/>
      <c r="H29" s="106"/>
      <c r="I29" s="89"/>
      <c r="J29" s="89"/>
      <c r="K29" s="89"/>
      <c r="L29" s="89"/>
      <c r="M29" s="90"/>
      <c r="N29" s="91"/>
      <c r="O29" s="178">
        <v>1421.456</v>
      </c>
      <c r="P29" s="179"/>
      <c r="Q29" s="179"/>
      <c r="R29" s="107"/>
      <c r="S29" s="107"/>
      <c r="T29" s="107"/>
      <c r="U29" s="178">
        <v>4371.4</v>
      </c>
      <c r="V29" s="179"/>
      <c r="W29" s="179"/>
      <c r="X29" s="179"/>
      <c r="Y29" s="179"/>
      <c r="Z29" s="179"/>
      <c r="AA29" s="92"/>
      <c r="AB29" s="92"/>
      <c r="AC29" s="93"/>
    </row>
    <row r="30" spans="1:29" s="85" customFormat="1" ht="22.5" customHeight="1">
      <c r="A30" s="108"/>
      <c r="B30" s="15" t="s">
        <v>39</v>
      </c>
      <c r="C30" s="100"/>
      <c r="D30" s="100"/>
      <c r="E30" s="100"/>
      <c r="F30" s="100"/>
      <c r="G30" s="100"/>
      <c r="H30" s="20"/>
      <c r="I30" s="100"/>
      <c r="J30" s="100"/>
      <c r="K30" s="100"/>
      <c r="L30" s="100"/>
      <c r="M30" s="78"/>
      <c r="N30" s="13"/>
      <c r="O30" s="172">
        <f>IF(D3,(O25*O24*O26/M6)*100,"")</f>
        <v>-0.6901826109215018</v>
      </c>
      <c r="P30" s="173"/>
      <c r="Q30" s="173"/>
      <c r="R30" s="109"/>
      <c r="S30" s="109"/>
      <c r="T30" s="109"/>
      <c r="U30" s="172">
        <f>IF(W3,(U25*U24*U26/M6)*100,"")</f>
        <v>6.457403785293205</v>
      </c>
      <c r="V30" s="173"/>
      <c r="W30" s="173"/>
      <c r="X30" s="173"/>
      <c r="Y30" s="173"/>
      <c r="Z30" s="173"/>
      <c r="AA30" s="76"/>
      <c r="AB30" s="76"/>
      <c r="AC30" s="77"/>
    </row>
    <row r="31" spans="1:29" s="85" customFormat="1" ht="22.5" customHeight="1">
      <c r="A31" s="108"/>
      <c r="B31" s="15" t="s">
        <v>40</v>
      </c>
      <c r="C31" s="100"/>
      <c r="D31" s="100"/>
      <c r="E31" s="100"/>
      <c r="F31" s="100"/>
      <c r="G31" s="100"/>
      <c r="H31" s="20"/>
      <c r="I31" s="62"/>
      <c r="J31" s="100"/>
      <c r="K31" s="100"/>
      <c r="L31" s="100"/>
      <c r="M31" s="78"/>
      <c r="N31" s="13"/>
      <c r="O31" s="172">
        <f>IF(D3,(O24^2*(O27-O28)*50)/M6,"")</f>
        <v>2.121906126563133</v>
      </c>
      <c r="P31" s="173"/>
      <c r="Q31" s="173"/>
      <c r="R31" s="109"/>
      <c r="S31" s="109"/>
      <c r="T31" s="109"/>
      <c r="U31" s="172">
        <f>IF(W3,(U24^2*(U27-U28)*50)/M6,"")</f>
        <v>1.3326585604851648</v>
      </c>
      <c r="V31" s="173"/>
      <c r="W31" s="173"/>
      <c r="X31" s="173"/>
      <c r="Y31" s="173"/>
      <c r="Z31" s="173"/>
      <c r="AA31" s="76"/>
      <c r="AB31" s="76"/>
      <c r="AC31" s="77"/>
    </row>
    <row r="32" spans="1:29" s="85" customFormat="1" ht="22.5" customHeight="1">
      <c r="A32" s="110"/>
      <c r="B32" s="45" t="s">
        <v>41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80"/>
      <c r="N32" s="52"/>
      <c r="O32" s="172">
        <f>IF(D3,O31+O30,"")</f>
        <v>1.431723515641631</v>
      </c>
      <c r="P32" s="173"/>
      <c r="Q32" s="173"/>
      <c r="R32" s="109"/>
      <c r="S32" s="109"/>
      <c r="T32" s="109"/>
      <c r="U32" s="172">
        <f>IF(W3,U31+U30,"")</f>
        <v>7.79006234577837</v>
      </c>
      <c r="V32" s="173"/>
      <c r="W32" s="173"/>
      <c r="X32" s="173"/>
      <c r="Y32" s="173"/>
      <c r="Z32" s="173"/>
      <c r="AA32" s="76"/>
      <c r="AB32" s="76"/>
      <c r="AC32" s="77"/>
    </row>
    <row r="33" spans="1:33" s="85" customFormat="1" ht="22.5" customHeight="1">
      <c r="A33" s="108"/>
      <c r="B33" s="15" t="s">
        <v>42</v>
      </c>
      <c r="C33" s="100"/>
      <c r="D33" s="100"/>
      <c r="E33" s="100"/>
      <c r="F33" s="100"/>
      <c r="G33" s="100"/>
      <c r="H33" s="20"/>
      <c r="I33" s="100"/>
      <c r="J33" s="100"/>
      <c r="K33" s="100"/>
      <c r="L33" s="100"/>
      <c r="M33" s="78"/>
      <c r="N33" s="13"/>
      <c r="O33" s="174">
        <f>IF(D3,O29+O32,"")</f>
        <v>1422.8877235156415</v>
      </c>
      <c r="P33" s="175"/>
      <c r="Q33" s="175"/>
      <c r="R33" s="111"/>
      <c r="S33" s="111"/>
      <c r="T33" s="111"/>
      <c r="U33" s="174">
        <f>IF(W3,U29+U32,"")</f>
        <v>4379.190062345778</v>
      </c>
      <c r="V33" s="175"/>
      <c r="W33" s="175"/>
      <c r="X33" s="175"/>
      <c r="Y33" s="175"/>
      <c r="Z33" s="175"/>
      <c r="AA33" s="74"/>
      <c r="AB33" s="74"/>
      <c r="AC33" s="75"/>
      <c r="AF33" s="112" t="s">
        <v>5</v>
      </c>
      <c r="AG33" s="112" t="s">
        <v>8</v>
      </c>
    </row>
    <row r="34" spans="1:33" s="85" customFormat="1" ht="22.5" customHeight="1">
      <c r="A34" s="108"/>
      <c r="B34" s="15" t="s">
        <v>43</v>
      </c>
      <c r="C34" s="100"/>
      <c r="D34" s="100"/>
      <c r="E34" s="100"/>
      <c r="F34" s="100"/>
      <c r="G34" s="100"/>
      <c r="H34" s="20"/>
      <c r="I34" s="100"/>
      <c r="J34" s="100"/>
      <c r="K34" s="100"/>
      <c r="L34" s="100"/>
      <c r="M34" s="78"/>
      <c r="N34" s="13"/>
      <c r="O34" s="172">
        <f>IF(D3,O33-(O33*(1.025-G11)/1.025),"")</f>
        <v>1388.183144893309</v>
      </c>
      <c r="P34" s="173"/>
      <c r="Q34" s="173"/>
      <c r="R34" s="109"/>
      <c r="S34" s="109"/>
      <c r="T34" s="109"/>
      <c r="U34" s="172">
        <f>IF(W3,U33-(U33*(1.025-Z11)/1.025),"")</f>
        <v>4272.380548630027</v>
      </c>
      <c r="V34" s="173"/>
      <c r="W34" s="173"/>
      <c r="X34" s="173"/>
      <c r="Y34" s="173"/>
      <c r="Z34" s="173"/>
      <c r="AA34" s="76"/>
      <c r="AB34" s="76"/>
      <c r="AC34" s="77"/>
      <c r="AF34" s="113">
        <f>O36</f>
        <v>1281.483144893309</v>
      </c>
      <c r="AG34" s="113">
        <f>U36</f>
        <v>4167.680548630027</v>
      </c>
    </row>
    <row r="35" spans="1:33" s="85" customFormat="1" ht="22.5" customHeight="1">
      <c r="A35" s="114"/>
      <c r="B35" s="86" t="s">
        <v>44</v>
      </c>
      <c r="C35" s="105"/>
      <c r="D35" s="105"/>
      <c r="E35" s="105"/>
      <c r="F35" s="105"/>
      <c r="G35" s="105"/>
      <c r="H35" s="115"/>
      <c r="I35" s="105"/>
      <c r="J35" s="105"/>
      <c r="K35" s="105"/>
      <c r="L35" s="105"/>
      <c r="M35" s="80"/>
      <c r="N35" s="52"/>
      <c r="O35" s="182">
        <v>106.7</v>
      </c>
      <c r="P35" s="183"/>
      <c r="Q35" s="183"/>
      <c r="R35" s="116"/>
      <c r="S35" s="116"/>
      <c r="T35" s="116"/>
      <c r="U35" s="182">
        <v>104.7</v>
      </c>
      <c r="V35" s="183"/>
      <c r="W35" s="183"/>
      <c r="X35" s="183"/>
      <c r="Y35" s="183"/>
      <c r="Z35" s="183"/>
      <c r="AA35" s="81"/>
      <c r="AB35" s="81"/>
      <c r="AC35" s="82"/>
      <c r="AF35" s="185">
        <f>AG34-AF34</f>
        <v>2886.197403736718</v>
      </c>
      <c r="AG35" s="185"/>
    </row>
    <row r="36" spans="1:33" s="85" customFormat="1" ht="22.5" customHeight="1">
      <c r="A36" s="114"/>
      <c r="B36" s="52" t="s">
        <v>45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80"/>
      <c r="N36" s="91"/>
      <c r="O36" s="186">
        <f>IF(D3,O34-O35,"")</f>
        <v>1281.483144893309</v>
      </c>
      <c r="P36" s="187"/>
      <c r="Q36" s="187"/>
      <c r="R36" s="107"/>
      <c r="S36" s="107"/>
      <c r="T36" s="107"/>
      <c r="U36" s="186">
        <f>IF(W3,U34-U35,"")</f>
        <v>4167.680548630027</v>
      </c>
      <c r="V36" s="187"/>
      <c r="W36" s="187"/>
      <c r="X36" s="187"/>
      <c r="Y36" s="187"/>
      <c r="Z36" s="187"/>
      <c r="AA36" s="107"/>
      <c r="AB36" s="107"/>
      <c r="AC36" s="117"/>
      <c r="AF36" s="118">
        <f>IF(AF34="",0,IF(AG34="",0,AG34-AF34))</f>
        <v>2886.197403736718</v>
      </c>
      <c r="AG36" s="112"/>
    </row>
    <row r="37" spans="1:33" s="85" customFormat="1" ht="22.5" customHeight="1" thickBot="1">
      <c r="A37" s="119"/>
      <c r="B37" s="184" t="s">
        <v>47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20"/>
      <c r="M37" s="121"/>
      <c r="N37" s="122"/>
      <c r="O37" s="190">
        <f>IF(U36="","",O36-U36)</f>
        <v>-2886.197403736718</v>
      </c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2"/>
      <c r="AF37" s="112"/>
      <c r="AG37" s="112"/>
    </row>
    <row r="38" spans="2:33" s="85" customFormat="1" ht="8.25" customHeight="1" thickTop="1">
      <c r="B38" s="57"/>
      <c r="H38" s="112"/>
      <c r="AF38" s="112"/>
      <c r="AG38" s="112"/>
    </row>
  </sheetData>
  <mergeCells count="79">
    <mergeCell ref="B37:K37"/>
    <mergeCell ref="AF35:AG35"/>
    <mergeCell ref="U36:Z36"/>
    <mergeCell ref="R22:T22"/>
    <mergeCell ref="AB22:AC22"/>
    <mergeCell ref="O37:AC37"/>
    <mergeCell ref="O34:Q34"/>
    <mergeCell ref="O35:Q35"/>
    <mergeCell ref="O36:Q36"/>
    <mergeCell ref="U34:Z34"/>
    <mergeCell ref="U19:Z19"/>
    <mergeCell ref="U20:Z20"/>
    <mergeCell ref="U21:Z21"/>
    <mergeCell ref="U22:Z22"/>
    <mergeCell ref="U15:Z15"/>
    <mergeCell ref="U16:Z16"/>
    <mergeCell ref="U17:Z17"/>
    <mergeCell ref="U18:Z18"/>
    <mergeCell ref="U28:Z28"/>
    <mergeCell ref="U29:Z29"/>
    <mergeCell ref="U35:Z35"/>
    <mergeCell ref="U30:Z30"/>
    <mergeCell ref="U31:Z31"/>
    <mergeCell ref="U32:Z32"/>
    <mergeCell ref="U33:Z33"/>
    <mergeCell ref="U23:Z23"/>
    <mergeCell ref="U24:Z24"/>
    <mergeCell ref="U25:Z25"/>
    <mergeCell ref="O31:Q31"/>
    <mergeCell ref="O23:Q23"/>
    <mergeCell ref="O24:Q24"/>
    <mergeCell ref="O25:Q25"/>
    <mergeCell ref="O26:Q26"/>
    <mergeCell ref="U26:Z26"/>
    <mergeCell ref="U27:Z27"/>
    <mergeCell ref="O33:Q33"/>
    <mergeCell ref="O27:Q27"/>
    <mergeCell ref="O28:Q28"/>
    <mergeCell ref="O29:Q29"/>
    <mergeCell ref="O30:Q30"/>
    <mergeCell ref="O20:Q20"/>
    <mergeCell ref="O21:Q21"/>
    <mergeCell ref="O22:Q22"/>
    <mergeCell ref="O32:Q32"/>
    <mergeCell ref="O16:Q16"/>
    <mergeCell ref="O17:Q17"/>
    <mergeCell ref="O18:Q18"/>
    <mergeCell ref="O19:Q19"/>
    <mergeCell ref="Q6:R6"/>
    <mergeCell ref="M8:O8"/>
    <mergeCell ref="P8:R8"/>
    <mergeCell ref="O15:Q15"/>
    <mergeCell ref="F4:G9"/>
    <mergeCell ref="Y4:Z9"/>
    <mergeCell ref="Q3:R3"/>
    <mergeCell ref="Q4:R4"/>
    <mergeCell ref="Q5:R5"/>
    <mergeCell ref="M3:N3"/>
    <mergeCell ref="M4:N4"/>
    <mergeCell ref="M5:N5"/>
    <mergeCell ref="K7:R7"/>
    <mergeCell ref="M9:O9"/>
    <mergeCell ref="B11:F12"/>
    <mergeCell ref="T11:Y12"/>
    <mergeCell ref="M11:O12"/>
    <mergeCell ref="P11:R12"/>
    <mergeCell ref="K11:K12"/>
    <mergeCell ref="G11:I12"/>
    <mergeCell ref="L11:L12"/>
    <mergeCell ref="S1:AC1"/>
    <mergeCell ref="O6:P6"/>
    <mergeCell ref="U14:AC14"/>
    <mergeCell ref="O14:T14"/>
    <mergeCell ref="Z11:AB12"/>
    <mergeCell ref="K2:R2"/>
    <mergeCell ref="M10:O10"/>
    <mergeCell ref="P9:R9"/>
    <mergeCell ref="P10:R10"/>
    <mergeCell ref="M6:N6"/>
  </mergeCells>
  <printOptions/>
  <pageMargins left="0.7874015748031497" right="0.76" top="0.7874015748031497" bottom="0.7874015748031497" header="0.5118110236220472" footer="0.5118110236220472"/>
  <pageSetup horizontalDpi="360" verticalDpi="360" orientation="portrait" paperSize="9" scale="97" r:id="rId1"/>
  <rowBreaks count="1" manualBreakCount="1">
    <brk id="37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88"/>
  <sheetViews>
    <sheetView showGridLines="0" tabSelected="1" workbookViewId="0" topLeftCell="B1">
      <selection activeCell="O37" sqref="O37:AC37"/>
    </sheetView>
  </sheetViews>
  <sheetFormatPr defaultColWidth="9.00390625" defaultRowHeight="0" customHeight="1" zeroHeight="1"/>
  <cols>
    <col min="1" max="1" width="0.6171875" style="1" customWidth="1"/>
    <col min="2" max="2" width="3.875" style="1" customWidth="1"/>
    <col min="3" max="3" width="0.6171875" style="1" customWidth="1"/>
    <col min="4" max="4" width="4.25390625" style="1" customWidth="1"/>
    <col min="5" max="5" width="0.6171875" style="1" customWidth="1"/>
    <col min="6" max="7" width="2.875" style="1" customWidth="1"/>
    <col min="8" max="8" width="0.6171875" style="2" customWidth="1"/>
    <col min="9" max="9" width="4.25390625" style="1" customWidth="1"/>
    <col min="10" max="10" width="0.875" style="1" customWidth="1"/>
    <col min="11" max="11" width="12.125" style="1" customWidth="1"/>
    <col min="12" max="12" width="5.375" style="1" customWidth="1"/>
    <col min="13" max="13" width="2.375" style="1" customWidth="1"/>
    <col min="14" max="14" width="3.875" style="1" customWidth="1"/>
    <col min="15" max="15" width="4.875" style="1" customWidth="1"/>
    <col min="16" max="16" width="3.625" style="1" customWidth="1"/>
    <col min="17" max="17" width="5.00390625" style="1" customWidth="1"/>
    <col min="18" max="18" width="5.375" style="1" customWidth="1"/>
    <col min="19" max="20" width="0.6171875" style="1" customWidth="1"/>
    <col min="21" max="21" width="3.875" style="1" customWidth="1"/>
    <col min="22" max="22" width="0.6171875" style="1" customWidth="1"/>
    <col min="23" max="23" width="4.25390625" style="1" customWidth="1"/>
    <col min="24" max="24" width="0.6171875" style="1" customWidth="1"/>
    <col min="25" max="26" width="2.875" style="1" customWidth="1"/>
    <col min="27" max="27" width="0.6171875" style="1" customWidth="1"/>
    <col min="28" max="28" width="4.25390625" style="1" customWidth="1"/>
    <col min="29" max="29" width="1.625" style="1" customWidth="1"/>
    <col min="30" max="30" width="0.37109375" style="1" customWidth="1"/>
    <col min="31" max="16384" width="9.125" style="1" hidden="1" customWidth="1"/>
  </cols>
  <sheetData>
    <row r="1" spans="1:29" s="5" customFormat="1" ht="18.75" customHeight="1" thickBot="1">
      <c r="A1" s="4"/>
      <c r="H1" s="6"/>
      <c r="I1" s="5" t="s">
        <v>48</v>
      </c>
      <c r="L1" s="5" t="s">
        <v>50</v>
      </c>
      <c r="S1" s="128" t="s">
        <v>0</v>
      </c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s="13" customFormat="1" ht="16.5" customHeight="1" thickTop="1">
      <c r="A2" s="7"/>
      <c r="B2" s="8" t="s">
        <v>1</v>
      </c>
      <c r="C2" s="9"/>
      <c r="D2" s="9"/>
      <c r="E2" s="9"/>
      <c r="F2" s="9"/>
      <c r="G2" s="9"/>
      <c r="H2" s="9"/>
      <c r="I2" s="9"/>
      <c r="J2" s="10"/>
      <c r="K2" s="136" t="s">
        <v>2</v>
      </c>
      <c r="L2" s="137"/>
      <c r="M2" s="137"/>
      <c r="N2" s="137"/>
      <c r="O2" s="137"/>
      <c r="P2" s="137"/>
      <c r="Q2" s="137"/>
      <c r="R2" s="138"/>
      <c r="S2" s="11"/>
      <c r="T2" s="8"/>
      <c r="U2" s="8" t="s">
        <v>1</v>
      </c>
      <c r="V2" s="8"/>
      <c r="W2" s="8"/>
      <c r="X2" s="8"/>
      <c r="Y2" s="8"/>
      <c r="Z2" s="8"/>
      <c r="AA2" s="8"/>
      <c r="AB2" s="8"/>
      <c r="AC2" s="12"/>
    </row>
    <row r="3" spans="1:29" s="13" customFormat="1" ht="16.5" customHeight="1">
      <c r="A3" s="14"/>
      <c r="B3" s="15"/>
      <c r="C3" s="15"/>
      <c r="D3" s="16">
        <v>3.31</v>
      </c>
      <c r="E3" s="17"/>
      <c r="F3" s="18"/>
      <c r="G3" s="19"/>
      <c r="H3" s="20"/>
      <c r="I3" s="16">
        <v>3.29</v>
      </c>
      <c r="J3" s="15"/>
      <c r="K3" s="21" t="s">
        <v>3</v>
      </c>
      <c r="L3" s="20"/>
      <c r="M3" s="159">
        <v>1203</v>
      </c>
      <c r="N3" s="159"/>
      <c r="O3" s="22" t="s">
        <v>4</v>
      </c>
      <c r="P3" s="3"/>
      <c r="Q3" s="126">
        <v>3257</v>
      </c>
      <c r="R3" s="158"/>
      <c r="S3" s="23"/>
      <c r="W3" s="16">
        <v>1.92</v>
      </c>
      <c r="Y3" s="24"/>
      <c r="Z3" s="25"/>
      <c r="AB3" s="16">
        <v>1.9</v>
      </c>
      <c r="AC3" s="26"/>
    </row>
    <row r="4" spans="1:29" s="13" customFormat="1" ht="16.5" customHeight="1">
      <c r="A4" s="14"/>
      <c r="B4" s="27"/>
      <c r="C4" s="15"/>
      <c r="D4" s="28"/>
      <c r="E4" s="29"/>
      <c r="F4" s="154" t="s">
        <v>5</v>
      </c>
      <c r="G4" s="155"/>
      <c r="H4" s="20"/>
      <c r="I4" s="28"/>
      <c r="J4" s="15"/>
      <c r="K4" s="30" t="s">
        <v>6</v>
      </c>
      <c r="L4" s="31"/>
      <c r="M4" s="139">
        <v>3.63</v>
      </c>
      <c r="N4" s="139"/>
      <c r="O4" s="32" t="s">
        <v>7</v>
      </c>
      <c r="P4" s="3"/>
      <c r="Q4" s="159">
        <v>2457</v>
      </c>
      <c r="R4" s="160"/>
      <c r="S4" s="23"/>
      <c r="U4" s="33"/>
      <c r="W4" s="34"/>
      <c r="Y4" s="127" t="s">
        <v>8</v>
      </c>
      <c r="Z4" s="123"/>
      <c r="AB4" s="34"/>
      <c r="AC4" s="26"/>
    </row>
    <row r="5" spans="1:29" s="13" customFormat="1" ht="16.5" customHeight="1">
      <c r="A5" s="14"/>
      <c r="B5" s="15"/>
      <c r="C5" s="15"/>
      <c r="D5" s="28"/>
      <c r="E5" s="15"/>
      <c r="F5" s="154"/>
      <c r="G5" s="155"/>
      <c r="H5" s="20"/>
      <c r="I5" s="28"/>
      <c r="J5" s="15"/>
      <c r="K5" s="35" t="s">
        <v>9</v>
      </c>
      <c r="L5" s="31"/>
      <c r="M5" s="139">
        <v>5.5</v>
      </c>
      <c r="N5" s="139"/>
      <c r="O5" s="22" t="s">
        <v>10</v>
      </c>
      <c r="P5" s="3"/>
      <c r="Q5" s="159">
        <v>1010</v>
      </c>
      <c r="R5" s="160"/>
      <c r="W5" s="34"/>
      <c r="Y5" s="127"/>
      <c r="Z5" s="123"/>
      <c r="AB5" s="34"/>
      <c r="AC5" s="26"/>
    </row>
    <row r="6" spans="1:33" s="13" customFormat="1" ht="16.5" customHeight="1">
      <c r="A6" s="36"/>
      <c r="B6" s="15"/>
      <c r="C6" s="15"/>
      <c r="D6" s="16">
        <v>3.26</v>
      </c>
      <c r="E6" s="29"/>
      <c r="F6" s="154"/>
      <c r="G6" s="155"/>
      <c r="H6" s="20"/>
      <c r="I6" s="16">
        <v>3.22</v>
      </c>
      <c r="J6" s="15"/>
      <c r="K6" s="35" t="s">
        <v>11</v>
      </c>
      <c r="L6" s="37"/>
      <c r="M6" s="141">
        <v>110</v>
      </c>
      <c r="N6" s="141"/>
      <c r="O6" s="129" t="s">
        <v>12</v>
      </c>
      <c r="P6" s="129"/>
      <c r="Q6" s="163">
        <v>113.8</v>
      </c>
      <c r="R6" s="164"/>
      <c r="S6" s="23"/>
      <c r="W6" s="16">
        <v>2.16</v>
      </c>
      <c r="Y6" s="127"/>
      <c r="Z6" s="123"/>
      <c r="AB6" s="16">
        <v>2.14</v>
      </c>
      <c r="AC6" s="26"/>
      <c r="AF6" s="13" t="s">
        <v>13</v>
      </c>
      <c r="AG6" s="13">
        <f>(D9+I9)/2-(D3+I3)/2</f>
        <v>0.11000000000000032</v>
      </c>
    </row>
    <row r="7" spans="1:33" s="13" customFormat="1" ht="16.5" customHeight="1">
      <c r="A7" s="14"/>
      <c r="B7" s="38"/>
      <c r="C7" s="15"/>
      <c r="D7" s="39"/>
      <c r="E7" s="29"/>
      <c r="F7" s="154"/>
      <c r="G7" s="155"/>
      <c r="H7" s="20"/>
      <c r="I7" s="39"/>
      <c r="J7" s="40"/>
      <c r="K7" s="161" t="s">
        <v>14</v>
      </c>
      <c r="L7" s="152"/>
      <c r="M7" s="152"/>
      <c r="N7" s="152"/>
      <c r="O7" s="162"/>
      <c r="P7" s="162"/>
      <c r="Q7" s="162"/>
      <c r="R7" s="162"/>
      <c r="S7" s="23"/>
      <c r="W7" s="39"/>
      <c r="Y7" s="127"/>
      <c r="Z7" s="123"/>
      <c r="AB7" s="39"/>
      <c r="AC7" s="26"/>
      <c r="AF7" s="13" t="s">
        <v>15</v>
      </c>
      <c r="AG7" s="13">
        <f>AG6*M9</f>
        <v>-2.029500000000006</v>
      </c>
    </row>
    <row r="8" spans="1:33" s="13" customFormat="1" ht="16.5" customHeight="1">
      <c r="A8" s="14"/>
      <c r="B8" s="15"/>
      <c r="C8" s="15"/>
      <c r="D8" s="31"/>
      <c r="E8" s="29"/>
      <c r="F8" s="154"/>
      <c r="G8" s="155"/>
      <c r="H8" s="20"/>
      <c r="I8" s="31"/>
      <c r="J8" s="15"/>
      <c r="K8" s="41" t="s">
        <v>16</v>
      </c>
      <c r="L8" s="42"/>
      <c r="M8" s="152" t="s">
        <v>17</v>
      </c>
      <c r="N8" s="152"/>
      <c r="O8" s="152"/>
      <c r="P8" s="165" t="s">
        <v>18</v>
      </c>
      <c r="Q8" s="165"/>
      <c r="R8" s="165"/>
      <c r="S8" s="23"/>
      <c r="W8" s="34"/>
      <c r="Y8" s="127"/>
      <c r="Z8" s="123"/>
      <c r="AB8" s="34"/>
      <c r="AC8" s="26"/>
      <c r="AF8" s="13" t="s">
        <v>19</v>
      </c>
      <c r="AG8" s="43">
        <f>M6-(M9+M11)</f>
        <v>110.15</v>
      </c>
    </row>
    <row r="9" spans="1:33" s="13" customFormat="1" ht="16.5" customHeight="1">
      <c r="A9" s="14"/>
      <c r="B9" s="15"/>
      <c r="C9" s="15"/>
      <c r="D9" s="16">
        <v>3.42</v>
      </c>
      <c r="E9" s="29"/>
      <c r="F9" s="156"/>
      <c r="G9" s="157"/>
      <c r="H9" s="20"/>
      <c r="I9" s="16">
        <v>3.4</v>
      </c>
      <c r="J9" s="15"/>
      <c r="K9" s="35" t="s">
        <v>20</v>
      </c>
      <c r="L9" s="31"/>
      <c r="M9" s="139">
        <v>-18.45</v>
      </c>
      <c r="N9" s="139"/>
      <c r="O9" s="139"/>
      <c r="P9" s="139">
        <v>-18.45</v>
      </c>
      <c r="Q9" s="139"/>
      <c r="R9" s="140"/>
      <c r="S9" s="23"/>
      <c r="W9" s="16">
        <v>2.57</v>
      </c>
      <c r="Y9" s="124"/>
      <c r="Z9" s="125"/>
      <c r="AB9" s="16">
        <v>2.54</v>
      </c>
      <c r="AC9" s="26"/>
      <c r="AG9" s="13">
        <f>AG7/AG8</f>
        <v>-0.018424875170222475</v>
      </c>
    </row>
    <row r="10" spans="1:29" s="13" customFormat="1" ht="16.5" customHeight="1">
      <c r="A10" s="44"/>
      <c r="B10" s="45"/>
      <c r="C10" s="45"/>
      <c r="D10" s="46"/>
      <c r="E10" s="47"/>
      <c r="F10" s="48"/>
      <c r="G10" s="48"/>
      <c r="H10" s="49"/>
      <c r="I10" s="46"/>
      <c r="J10" s="50"/>
      <c r="K10" s="35" t="s">
        <v>21</v>
      </c>
      <c r="L10" s="31"/>
      <c r="M10" s="139">
        <v>1.2</v>
      </c>
      <c r="N10" s="139"/>
      <c r="O10" s="139"/>
      <c r="P10" s="139">
        <v>1.2</v>
      </c>
      <c r="Q10" s="139"/>
      <c r="R10" s="140"/>
      <c r="S10" s="51"/>
      <c r="T10" s="52"/>
      <c r="U10" s="52"/>
      <c r="V10" s="52"/>
      <c r="W10" s="53"/>
      <c r="X10" s="52"/>
      <c r="Y10" s="54"/>
      <c r="Z10" s="54"/>
      <c r="AA10" s="52"/>
      <c r="AB10" s="53"/>
      <c r="AC10" s="55"/>
    </row>
    <row r="11" spans="1:30" s="57" customFormat="1" ht="11.25" customHeight="1">
      <c r="A11" s="14"/>
      <c r="B11" s="142" t="s">
        <v>22</v>
      </c>
      <c r="C11" s="142"/>
      <c r="D11" s="142"/>
      <c r="E11" s="142"/>
      <c r="F11" s="142"/>
      <c r="G11" s="134">
        <v>1</v>
      </c>
      <c r="H11" s="150"/>
      <c r="I11" s="150"/>
      <c r="J11" s="40"/>
      <c r="K11" s="148" t="s">
        <v>23</v>
      </c>
      <c r="L11" s="152"/>
      <c r="M11" s="139">
        <v>18.3</v>
      </c>
      <c r="N11" s="139"/>
      <c r="O11" s="139"/>
      <c r="P11" s="139">
        <v>18.3</v>
      </c>
      <c r="Q11" s="139"/>
      <c r="R11" s="139"/>
      <c r="S11" s="23"/>
      <c r="T11" s="144" t="s">
        <v>22</v>
      </c>
      <c r="U11" s="145"/>
      <c r="V11" s="145"/>
      <c r="W11" s="145"/>
      <c r="X11" s="145"/>
      <c r="Y11" s="145"/>
      <c r="Z11" s="134">
        <v>1</v>
      </c>
      <c r="AA11" s="134"/>
      <c r="AB11" s="134"/>
      <c r="AC11" s="26"/>
      <c r="AD11" s="13"/>
    </row>
    <row r="12" spans="1:30" s="57" customFormat="1" ht="6" customHeight="1" thickBot="1">
      <c r="A12" s="58"/>
      <c r="B12" s="143"/>
      <c r="C12" s="143"/>
      <c r="D12" s="143"/>
      <c r="E12" s="143"/>
      <c r="F12" s="143"/>
      <c r="G12" s="151"/>
      <c r="H12" s="151"/>
      <c r="I12" s="151"/>
      <c r="J12" s="59"/>
      <c r="K12" s="149"/>
      <c r="L12" s="153"/>
      <c r="M12" s="147"/>
      <c r="N12" s="147"/>
      <c r="O12" s="147"/>
      <c r="P12" s="147"/>
      <c r="Q12" s="147"/>
      <c r="R12" s="147"/>
      <c r="S12" s="60"/>
      <c r="T12" s="146"/>
      <c r="U12" s="146"/>
      <c r="V12" s="146"/>
      <c r="W12" s="146"/>
      <c r="X12" s="146"/>
      <c r="Y12" s="146"/>
      <c r="Z12" s="135"/>
      <c r="AA12" s="135"/>
      <c r="AB12" s="135"/>
      <c r="AC12" s="61"/>
      <c r="AD12" s="13"/>
    </row>
    <row r="13" spans="1:29" s="57" customFormat="1" ht="6.75" customHeight="1" thickBot="1" thickTop="1">
      <c r="A13" s="15"/>
      <c r="B13" s="15"/>
      <c r="C13" s="15"/>
      <c r="D13" s="15"/>
      <c r="E13" s="15"/>
      <c r="F13" s="62"/>
      <c r="G13" s="29"/>
      <c r="H13" s="63"/>
      <c r="I13" s="15"/>
      <c r="J13" s="15"/>
      <c r="K13" s="29"/>
      <c r="L13" s="29"/>
      <c r="M13" s="3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31" s="72" customFormat="1" ht="22.5" customHeight="1" thickTop="1">
      <c r="A14" s="64"/>
      <c r="B14" s="65"/>
      <c r="C14" s="65"/>
      <c r="D14" s="66"/>
      <c r="E14" s="67"/>
      <c r="F14" s="67"/>
      <c r="G14" s="67"/>
      <c r="H14" s="68"/>
      <c r="I14" s="65"/>
      <c r="J14" s="65"/>
      <c r="K14" s="69"/>
      <c r="L14" s="69"/>
      <c r="M14" s="70"/>
      <c r="N14" s="71"/>
      <c r="O14" s="130" t="s">
        <v>17</v>
      </c>
      <c r="P14" s="131"/>
      <c r="Q14" s="131"/>
      <c r="R14" s="131"/>
      <c r="S14" s="131"/>
      <c r="T14" s="133"/>
      <c r="U14" s="130" t="s">
        <v>18</v>
      </c>
      <c r="V14" s="131"/>
      <c r="W14" s="131"/>
      <c r="X14" s="131"/>
      <c r="Y14" s="131"/>
      <c r="Z14" s="131"/>
      <c r="AA14" s="131"/>
      <c r="AB14" s="131"/>
      <c r="AC14" s="132"/>
      <c r="AD14" s="3"/>
      <c r="AE14" s="3"/>
    </row>
    <row r="15" spans="1:31" s="57" customFormat="1" ht="22.5" customHeight="1">
      <c r="A15" s="14"/>
      <c r="B15" s="15" t="s">
        <v>24</v>
      </c>
      <c r="C15" s="15"/>
      <c r="D15" s="15"/>
      <c r="E15" s="15"/>
      <c r="F15" s="62"/>
      <c r="G15" s="29"/>
      <c r="H15" s="63"/>
      <c r="I15" s="15"/>
      <c r="J15" s="15"/>
      <c r="K15" s="29"/>
      <c r="L15" s="29"/>
      <c r="M15" s="73"/>
      <c r="N15" s="13"/>
      <c r="O15" s="166">
        <f>IF(D3,(((D3+I3)/2-(D9+I9)/2)*M9)/(M6-(ABS(M9)+ABS(M11))),"")</f>
        <v>0.027706484641638305</v>
      </c>
      <c r="P15" s="167"/>
      <c r="Q15" s="167"/>
      <c r="R15" s="74"/>
      <c r="S15" s="74"/>
      <c r="T15" s="74"/>
      <c r="U15" s="166">
        <f>IF(W3,(((W3+AB3)/2-(W9+AB9)/2)*P9)/(M6-(ABS(P9)+ABS(P11))),"")</f>
        <v>0.16246075085324227</v>
      </c>
      <c r="V15" s="167"/>
      <c r="W15" s="167"/>
      <c r="X15" s="167"/>
      <c r="Y15" s="167"/>
      <c r="Z15" s="167"/>
      <c r="AA15" s="74"/>
      <c r="AB15" s="74"/>
      <c r="AC15" s="75"/>
      <c r="AD15" s="13"/>
      <c r="AE15" s="13"/>
    </row>
    <row r="16" spans="1:31" s="57" customFormat="1" ht="22.5" customHeight="1">
      <c r="A16" s="14"/>
      <c r="B16" s="15" t="s">
        <v>25</v>
      </c>
      <c r="C16" s="15"/>
      <c r="D16" s="15"/>
      <c r="E16" s="15"/>
      <c r="F16" s="62"/>
      <c r="G16" s="29"/>
      <c r="H16" s="63"/>
      <c r="I16" s="62"/>
      <c r="J16" s="15"/>
      <c r="K16" s="29"/>
      <c r="L16" s="29"/>
      <c r="M16" s="73"/>
      <c r="N16" s="13"/>
      <c r="O16" s="168">
        <f>IF(D3,((D3+I3)/2)+O15,"")</f>
        <v>3.327706484641638</v>
      </c>
      <c r="P16" s="169"/>
      <c r="Q16" s="169"/>
      <c r="R16" s="76"/>
      <c r="S16" s="76"/>
      <c r="T16" s="76"/>
      <c r="U16" s="168">
        <f>IF(W3,((W3+AB3)/2)+U15,"")</f>
        <v>2.072460750853242</v>
      </c>
      <c r="V16" s="169"/>
      <c r="W16" s="169"/>
      <c r="X16" s="169"/>
      <c r="Y16" s="169"/>
      <c r="Z16" s="169"/>
      <c r="AA16" s="76"/>
      <c r="AB16" s="76"/>
      <c r="AC16" s="77"/>
      <c r="AD16" s="13"/>
      <c r="AE16" s="13"/>
    </row>
    <row r="17" spans="1:31" s="57" customFormat="1" ht="22.5" customHeight="1">
      <c r="A17" s="14"/>
      <c r="B17" s="15" t="s">
        <v>26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78"/>
      <c r="N17" s="13"/>
      <c r="O17" s="168">
        <f>IF(D3,(((D3+I3)/2-(D9+I9)/2)*M10)/(M6-(ABS(M9)+ABS(M11))),"")</f>
        <v>-0.0018020477815699708</v>
      </c>
      <c r="P17" s="169"/>
      <c r="Q17" s="169"/>
      <c r="R17" s="76"/>
      <c r="S17" s="76"/>
      <c r="T17" s="76"/>
      <c r="U17" s="168">
        <f>IF(W3,(((W3+AB3)/2-(W9+AB9)/2)*P10)/(M6-(ABS(P9)+ABS(P11))),"")</f>
        <v>-0.010566552901023887</v>
      </c>
      <c r="V17" s="169"/>
      <c r="W17" s="169"/>
      <c r="X17" s="169"/>
      <c r="Y17" s="169"/>
      <c r="Z17" s="169"/>
      <c r="AA17" s="76"/>
      <c r="AB17" s="76"/>
      <c r="AC17" s="77"/>
      <c r="AD17" s="13"/>
      <c r="AE17" s="13"/>
    </row>
    <row r="18" spans="1:31" s="57" customFormat="1" ht="22.5" customHeight="1">
      <c r="A18" s="14"/>
      <c r="B18" s="15" t="s">
        <v>27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78"/>
      <c r="N18" s="13"/>
      <c r="O18" s="168">
        <f>IF(D3,(D6+I6)/2+O17,"")</f>
        <v>3.2381979522184303</v>
      </c>
      <c r="P18" s="169"/>
      <c r="Q18" s="169"/>
      <c r="R18" s="76"/>
      <c r="S18" s="76"/>
      <c r="T18" s="76"/>
      <c r="U18" s="168">
        <f>IF(W3,(W6+AB6)/2+U17,"")</f>
        <v>2.1394334470989764</v>
      </c>
      <c r="V18" s="169"/>
      <c r="W18" s="169"/>
      <c r="X18" s="169"/>
      <c r="Y18" s="169"/>
      <c r="Z18" s="169"/>
      <c r="AA18" s="76"/>
      <c r="AB18" s="76"/>
      <c r="AC18" s="77"/>
      <c r="AD18" s="13"/>
      <c r="AE18" s="13"/>
    </row>
    <row r="19" spans="1:31" s="57" customFormat="1" ht="22.5" customHeight="1">
      <c r="A19" s="14"/>
      <c r="B19" s="15" t="s">
        <v>28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78"/>
      <c r="N19" s="13"/>
      <c r="O19" s="168">
        <f>IF(D3,(((D3+I3)/2-(D9+I9)/2)*M11)/(M6-(ABS(M9)+ABS(M11))),"")</f>
        <v>-0.02748122866894206</v>
      </c>
      <c r="P19" s="169"/>
      <c r="Q19" s="169"/>
      <c r="R19" s="76"/>
      <c r="S19" s="76"/>
      <c r="T19" s="76"/>
      <c r="U19" s="168">
        <f>IF(W3,(((W3+AB3)/2-(W9+AB9)/2)*P11)/(M6-(ABS(P9)+ABS(P11))),"")</f>
        <v>-0.16113993174061428</v>
      </c>
      <c r="V19" s="169"/>
      <c r="W19" s="169"/>
      <c r="X19" s="169"/>
      <c r="Y19" s="169"/>
      <c r="Z19" s="169"/>
      <c r="AA19" s="76"/>
      <c r="AB19" s="76"/>
      <c r="AC19" s="77"/>
      <c r="AD19" s="13"/>
      <c r="AE19" s="13"/>
    </row>
    <row r="20" spans="1:29" s="57" customFormat="1" ht="22.5" customHeight="1">
      <c r="A20" s="79"/>
      <c r="B20" s="45" t="s">
        <v>29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80"/>
      <c r="N20" s="52"/>
      <c r="O20" s="170">
        <f>IF(D3,(D9+I9)/2+O19,"")</f>
        <v>3.3825187713310583</v>
      </c>
      <c r="P20" s="171"/>
      <c r="Q20" s="171"/>
      <c r="R20" s="81"/>
      <c r="S20" s="81"/>
      <c r="T20" s="81"/>
      <c r="U20" s="170">
        <f>IF(W3,(W9+AB9)/2+U19,"")</f>
        <v>2.3938600682593854</v>
      </c>
      <c r="V20" s="171"/>
      <c r="W20" s="171"/>
      <c r="X20" s="171"/>
      <c r="Y20" s="171"/>
      <c r="Z20" s="171"/>
      <c r="AA20" s="81"/>
      <c r="AB20" s="81"/>
      <c r="AC20" s="82"/>
    </row>
    <row r="21" spans="1:29" s="85" customFormat="1" ht="22.5" customHeight="1">
      <c r="A21" s="83"/>
      <c r="B21" s="56" t="s">
        <v>30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84"/>
      <c r="N21" s="13"/>
      <c r="O21" s="166">
        <f>IF(D3,(O16+O20)/2,"")</f>
        <v>3.3551126279863484</v>
      </c>
      <c r="P21" s="167"/>
      <c r="Q21" s="167"/>
      <c r="R21" s="74"/>
      <c r="S21" s="74"/>
      <c r="T21" s="74"/>
      <c r="U21" s="166">
        <f>IF(W3,(U16+U20)/2,"")</f>
        <v>2.233160409556314</v>
      </c>
      <c r="V21" s="167"/>
      <c r="W21" s="167"/>
      <c r="X21" s="167"/>
      <c r="Y21" s="167"/>
      <c r="Z21" s="167"/>
      <c r="AA21" s="74"/>
      <c r="AB21" s="74"/>
      <c r="AC21" s="75"/>
    </row>
    <row r="22" spans="1:29" s="85" customFormat="1" ht="22.5" customHeight="1">
      <c r="A22" s="79"/>
      <c r="B22" s="86" t="s">
        <v>31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80"/>
      <c r="N22" s="52"/>
      <c r="O22" s="170">
        <f>IF(D3,ABS(O18-O21),"")</f>
        <v>0.11691467576791803</v>
      </c>
      <c r="P22" s="171"/>
      <c r="Q22" s="171"/>
      <c r="R22" s="188" t="str">
        <f>IF(D3,IF((O18-O21)&gt;0,"SAG",IF((O18-O21)&lt;0,"HOG","")),"")</f>
        <v>HOG</v>
      </c>
      <c r="S22" s="188"/>
      <c r="T22" s="188"/>
      <c r="U22" s="170">
        <f>IF(W3,ABS(U18-U21),"")</f>
        <v>0.09372696245733758</v>
      </c>
      <c r="V22" s="171"/>
      <c r="W22" s="171"/>
      <c r="X22" s="171"/>
      <c r="Y22" s="171"/>
      <c r="Z22" s="171"/>
      <c r="AA22" s="81"/>
      <c r="AB22" s="188" t="str">
        <f>IF(W3,IF((U18-U21)&gt;0,"SAG",IF((U18-U21)&lt;0,"HOG","")),"")</f>
        <v>HOG</v>
      </c>
      <c r="AC22" s="189"/>
    </row>
    <row r="23" spans="1:29" s="85" customFormat="1" ht="22.5" customHeight="1">
      <c r="A23" s="87"/>
      <c r="B23" s="88" t="s">
        <v>32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1"/>
      <c r="O23" s="180">
        <f>IF(D3,(6*O18+O16+O20)/8,"")</f>
        <v>3.2674266211604097</v>
      </c>
      <c r="P23" s="181"/>
      <c r="Q23" s="181"/>
      <c r="R23" s="92"/>
      <c r="S23" s="92"/>
      <c r="T23" s="92"/>
      <c r="U23" s="180">
        <f>IF(W3,(6*U18+U16+U20)/8,"")</f>
        <v>2.1628651877133107</v>
      </c>
      <c r="V23" s="181"/>
      <c r="W23" s="181"/>
      <c r="X23" s="181"/>
      <c r="Y23" s="181"/>
      <c r="Z23" s="181"/>
      <c r="AA23" s="92"/>
      <c r="AB23" s="92"/>
      <c r="AC23" s="93"/>
    </row>
    <row r="24" spans="1:30" s="85" customFormat="1" ht="22.5" customHeight="1">
      <c r="A24" s="94"/>
      <c r="B24" s="95" t="s">
        <v>33</v>
      </c>
      <c r="C24" s="95"/>
      <c r="D24" s="95"/>
      <c r="E24" s="95"/>
      <c r="F24" s="96"/>
      <c r="G24" s="97"/>
      <c r="H24" s="98"/>
      <c r="I24" s="95"/>
      <c r="J24" s="89"/>
      <c r="K24" s="89"/>
      <c r="L24" s="89"/>
      <c r="M24" s="90"/>
      <c r="N24" s="95"/>
      <c r="O24" s="180">
        <f>IF(D3,O20-O16,"")</f>
        <v>0.054812286689420286</v>
      </c>
      <c r="P24" s="181"/>
      <c r="Q24" s="181"/>
      <c r="R24" s="92"/>
      <c r="S24" s="92"/>
      <c r="T24" s="92"/>
      <c r="U24" s="180">
        <f>IF(W3,U20-U16,"")</f>
        <v>0.32139931740614314</v>
      </c>
      <c r="V24" s="181"/>
      <c r="W24" s="181"/>
      <c r="X24" s="181"/>
      <c r="Y24" s="181"/>
      <c r="Z24" s="181"/>
      <c r="AA24" s="92"/>
      <c r="AB24" s="92"/>
      <c r="AC24" s="93"/>
      <c r="AD24" s="99"/>
    </row>
    <row r="25" spans="1:29" s="85" customFormat="1" ht="22.5" customHeight="1">
      <c r="A25" s="14"/>
      <c r="B25" s="15" t="s">
        <v>34</v>
      </c>
      <c r="C25" s="15"/>
      <c r="D25" s="15"/>
      <c r="E25" s="15"/>
      <c r="F25" s="62"/>
      <c r="G25" s="29"/>
      <c r="H25" s="63"/>
      <c r="I25" s="15"/>
      <c r="J25" s="100"/>
      <c r="K25" s="100"/>
      <c r="L25" s="100"/>
      <c r="M25" s="78"/>
      <c r="N25" s="13"/>
      <c r="O25" s="176">
        <v>0.83</v>
      </c>
      <c r="P25" s="177"/>
      <c r="Q25" s="177"/>
      <c r="R25" s="76"/>
      <c r="S25" s="76"/>
      <c r="T25" s="76"/>
      <c r="U25" s="176">
        <v>0.4</v>
      </c>
      <c r="V25" s="177"/>
      <c r="W25" s="177"/>
      <c r="X25" s="177"/>
      <c r="Y25" s="177"/>
      <c r="Z25" s="177"/>
      <c r="AA25" s="76"/>
      <c r="AB25" s="76"/>
      <c r="AC25" s="77"/>
    </row>
    <row r="26" spans="1:29" s="85" customFormat="1" ht="22.5" customHeight="1">
      <c r="A26" s="14"/>
      <c r="B26" s="15" t="s">
        <v>35</v>
      </c>
      <c r="C26" s="15"/>
      <c r="D26" s="15"/>
      <c r="E26" s="15"/>
      <c r="F26" s="62"/>
      <c r="G26" s="29"/>
      <c r="H26" s="15"/>
      <c r="I26" s="15"/>
      <c r="J26" s="100"/>
      <c r="K26" s="101"/>
      <c r="L26" s="101"/>
      <c r="M26" s="78"/>
      <c r="N26" s="13"/>
      <c r="O26" s="176">
        <v>13.16</v>
      </c>
      <c r="P26" s="177"/>
      <c r="Q26" s="177"/>
      <c r="R26" s="76"/>
      <c r="S26" s="76"/>
      <c r="T26" s="76"/>
      <c r="U26" s="176">
        <v>12.7</v>
      </c>
      <c r="V26" s="177"/>
      <c r="W26" s="177"/>
      <c r="X26" s="177"/>
      <c r="Y26" s="177"/>
      <c r="Z26" s="177"/>
      <c r="AA26" s="76"/>
      <c r="AB26" s="76"/>
      <c r="AC26" s="77"/>
    </row>
    <row r="27" spans="1:29" s="85" customFormat="1" ht="22.5" customHeight="1">
      <c r="A27" s="36"/>
      <c r="B27" s="15" t="s">
        <v>36</v>
      </c>
      <c r="C27" s="15"/>
      <c r="D27" s="15"/>
      <c r="E27" s="15"/>
      <c r="F27" s="15"/>
      <c r="G27" s="15"/>
      <c r="H27" s="15"/>
      <c r="I27" s="15"/>
      <c r="J27" s="100"/>
      <c r="K27" s="101"/>
      <c r="L27" s="101"/>
      <c r="M27" s="78"/>
      <c r="N27" s="13"/>
      <c r="O27" s="176">
        <v>104.02</v>
      </c>
      <c r="P27" s="177"/>
      <c r="Q27" s="177"/>
      <c r="R27" s="76"/>
      <c r="S27" s="76"/>
      <c r="T27" s="76"/>
      <c r="U27" s="176">
        <v>94.99</v>
      </c>
      <c r="V27" s="177"/>
      <c r="W27" s="177"/>
      <c r="X27" s="177"/>
      <c r="Y27" s="177"/>
      <c r="Z27" s="177"/>
      <c r="AA27" s="76"/>
      <c r="AB27" s="76"/>
      <c r="AC27" s="77"/>
    </row>
    <row r="28" spans="1:30" s="85" customFormat="1" ht="22.5" customHeight="1">
      <c r="A28" s="102"/>
      <c r="B28" s="45" t="s">
        <v>37</v>
      </c>
      <c r="C28" s="45"/>
      <c r="D28" s="45"/>
      <c r="E28" s="45"/>
      <c r="F28" s="45"/>
      <c r="G28" s="45"/>
      <c r="H28" s="49"/>
      <c r="I28" s="103"/>
      <c r="J28" s="103"/>
      <c r="K28" s="104"/>
      <c r="L28" s="104"/>
      <c r="M28" s="80"/>
      <c r="N28" s="52"/>
      <c r="O28" s="176">
        <v>95.36</v>
      </c>
      <c r="P28" s="177"/>
      <c r="Q28" s="177"/>
      <c r="R28" s="76"/>
      <c r="S28" s="76"/>
      <c r="T28" s="76"/>
      <c r="U28" s="176">
        <v>84.65</v>
      </c>
      <c r="V28" s="177"/>
      <c r="W28" s="177"/>
      <c r="X28" s="177"/>
      <c r="Y28" s="177"/>
      <c r="Z28" s="177"/>
      <c r="AA28" s="76"/>
      <c r="AB28" s="76"/>
      <c r="AC28" s="77"/>
      <c r="AD28" s="105"/>
    </row>
    <row r="29" spans="1:29" s="85" customFormat="1" ht="22.5" customHeight="1">
      <c r="A29" s="87"/>
      <c r="B29" s="95" t="s">
        <v>38</v>
      </c>
      <c r="C29" s="89"/>
      <c r="D29" s="89"/>
      <c r="E29" s="89"/>
      <c r="F29" s="89"/>
      <c r="G29" s="89"/>
      <c r="H29" s="106"/>
      <c r="I29" s="89"/>
      <c r="J29" s="89"/>
      <c r="K29" s="89"/>
      <c r="L29" s="89"/>
      <c r="M29" s="90"/>
      <c r="N29" s="91"/>
      <c r="O29" s="178">
        <v>3983</v>
      </c>
      <c r="P29" s="179"/>
      <c r="Q29" s="179"/>
      <c r="R29" s="107"/>
      <c r="S29" s="107"/>
      <c r="T29" s="107"/>
      <c r="U29" s="178">
        <v>2637.7</v>
      </c>
      <c r="V29" s="179"/>
      <c r="W29" s="179"/>
      <c r="X29" s="179"/>
      <c r="Y29" s="179"/>
      <c r="Z29" s="179"/>
      <c r="AA29" s="92"/>
      <c r="AB29" s="92"/>
      <c r="AC29" s="93"/>
    </row>
    <row r="30" spans="1:29" s="85" customFormat="1" ht="22.5" customHeight="1">
      <c r="A30" s="108"/>
      <c r="B30" s="15" t="s">
        <v>39</v>
      </c>
      <c r="C30" s="100"/>
      <c r="D30" s="100"/>
      <c r="E30" s="100"/>
      <c r="F30" s="100"/>
      <c r="G30" s="100"/>
      <c r="H30" s="20"/>
      <c r="I30" s="100"/>
      <c r="J30" s="100"/>
      <c r="K30" s="100"/>
      <c r="L30" s="100"/>
      <c r="M30" s="78"/>
      <c r="N30" s="13"/>
      <c r="O30" s="172">
        <f>IF(D3,(O25*O24*O26/M6)*100,"")</f>
        <v>0.5442760409556362</v>
      </c>
      <c r="P30" s="173"/>
      <c r="Q30" s="173"/>
      <c r="R30" s="109"/>
      <c r="S30" s="109"/>
      <c r="T30" s="109"/>
      <c r="U30" s="172">
        <f>IF(W3,(U25*U24*U26/M6)*100,"")</f>
        <v>1.4842804840210972</v>
      </c>
      <c r="V30" s="173"/>
      <c r="W30" s="173"/>
      <c r="X30" s="173"/>
      <c r="Y30" s="173"/>
      <c r="Z30" s="173"/>
      <c r="AA30" s="76"/>
      <c r="AB30" s="76"/>
      <c r="AC30" s="77"/>
    </row>
    <row r="31" spans="1:29" s="85" customFormat="1" ht="22.5" customHeight="1">
      <c r="A31" s="108"/>
      <c r="B31" s="15" t="s">
        <v>40</v>
      </c>
      <c r="C31" s="100"/>
      <c r="D31" s="100"/>
      <c r="E31" s="100"/>
      <c r="F31" s="100"/>
      <c r="G31" s="100"/>
      <c r="H31" s="20"/>
      <c r="I31" s="62"/>
      <c r="J31" s="100"/>
      <c r="K31" s="100"/>
      <c r="L31" s="100"/>
      <c r="M31" s="78"/>
      <c r="N31" s="13"/>
      <c r="O31" s="172">
        <f>IF(D3,(O24^2*(O27-O28)*50)/M6,"")</f>
        <v>0.011826358839357684</v>
      </c>
      <c r="P31" s="173"/>
      <c r="Q31" s="173"/>
      <c r="R31" s="109"/>
      <c r="S31" s="109"/>
      <c r="T31" s="109"/>
      <c r="U31" s="172">
        <f>IF(W3,(U24^2*(U27-U28)*50)/M6,"")</f>
        <v>0.4854983497769327</v>
      </c>
      <c r="V31" s="173"/>
      <c r="W31" s="173"/>
      <c r="X31" s="173"/>
      <c r="Y31" s="173"/>
      <c r="Z31" s="173"/>
      <c r="AA31" s="76"/>
      <c r="AB31" s="76"/>
      <c r="AC31" s="77"/>
    </row>
    <row r="32" spans="1:29" s="85" customFormat="1" ht="22.5" customHeight="1">
      <c r="A32" s="110"/>
      <c r="B32" s="45" t="s">
        <v>41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80"/>
      <c r="N32" s="52"/>
      <c r="O32" s="172">
        <f>IF(D3,O31+O30,"")</f>
        <v>0.5561023997949939</v>
      </c>
      <c r="P32" s="173"/>
      <c r="Q32" s="173"/>
      <c r="R32" s="109"/>
      <c r="S32" s="109"/>
      <c r="T32" s="109"/>
      <c r="U32" s="172">
        <f>IF(W3,U31+U30,"")</f>
        <v>1.96977883379803</v>
      </c>
      <c r="V32" s="173"/>
      <c r="W32" s="173"/>
      <c r="X32" s="173"/>
      <c r="Y32" s="173"/>
      <c r="Z32" s="173"/>
      <c r="AA32" s="76"/>
      <c r="AB32" s="76"/>
      <c r="AC32" s="77"/>
    </row>
    <row r="33" spans="1:33" s="85" customFormat="1" ht="22.5" customHeight="1">
      <c r="A33" s="108"/>
      <c r="B33" s="15" t="s">
        <v>42</v>
      </c>
      <c r="C33" s="100"/>
      <c r="D33" s="100"/>
      <c r="E33" s="100"/>
      <c r="F33" s="100"/>
      <c r="G33" s="100"/>
      <c r="H33" s="20"/>
      <c r="I33" s="100"/>
      <c r="J33" s="100"/>
      <c r="K33" s="100"/>
      <c r="L33" s="100"/>
      <c r="M33" s="78"/>
      <c r="N33" s="13"/>
      <c r="O33" s="174">
        <f>IF(D3,O29+O32,"")</f>
        <v>3983.556102399795</v>
      </c>
      <c r="P33" s="175"/>
      <c r="Q33" s="175"/>
      <c r="R33" s="111"/>
      <c r="S33" s="111"/>
      <c r="T33" s="111"/>
      <c r="U33" s="174">
        <f>IF(W3,U29+U32,"")</f>
        <v>2639.669778833798</v>
      </c>
      <c r="V33" s="175"/>
      <c r="W33" s="175"/>
      <c r="X33" s="175"/>
      <c r="Y33" s="175"/>
      <c r="Z33" s="175"/>
      <c r="AA33" s="74"/>
      <c r="AB33" s="74"/>
      <c r="AC33" s="75"/>
      <c r="AF33" s="112" t="s">
        <v>5</v>
      </c>
      <c r="AG33" s="112" t="s">
        <v>8</v>
      </c>
    </row>
    <row r="34" spans="1:33" s="85" customFormat="1" ht="22.5" customHeight="1">
      <c r="A34" s="108"/>
      <c r="B34" s="15" t="s">
        <v>43</v>
      </c>
      <c r="C34" s="100"/>
      <c r="D34" s="100"/>
      <c r="E34" s="100"/>
      <c r="F34" s="100"/>
      <c r="G34" s="100"/>
      <c r="H34" s="20"/>
      <c r="I34" s="100"/>
      <c r="J34" s="100"/>
      <c r="K34" s="100"/>
      <c r="L34" s="100"/>
      <c r="M34" s="78"/>
      <c r="N34" s="13"/>
      <c r="O34" s="172">
        <f>IF(D3,O33-(O33*(1.025-G11)/1.025),"")</f>
        <v>3886.396197463215</v>
      </c>
      <c r="P34" s="173"/>
      <c r="Q34" s="173"/>
      <c r="R34" s="109"/>
      <c r="S34" s="109"/>
      <c r="T34" s="109"/>
      <c r="U34" s="172">
        <f>IF(W3,U33-(U33*(1.025-Z11)/1.025),"")</f>
        <v>2575.2875891061444</v>
      </c>
      <c r="V34" s="173"/>
      <c r="W34" s="173"/>
      <c r="X34" s="173"/>
      <c r="Y34" s="173"/>
      <c r="Z34" s="173"/>
      <c r="AA34" s="76"/>
      <c r="AB34" s="76"/>
      <c r="AC34" s="77"/>
      <c r="AF34" s="113">
        <f>O36</f>
        <v>3759.196197463215</v>
      </c>
      <c r="AG34" s="113">
        <f>U36</f>
        <v>1259.1</v>
      </c>
    </row>
    <row r="35" spans="1:33" s="85" customFormat="1" ht="22.5" customHeight="1">
      <c r="A35" s="114"/>
      <c r="B35" s="86" t="s">
        <v>44</v>
      </c>
      <c r="C35" s="105"/>
      <c r="D35" s="105"/>
      <c r="E35" s="105"/>
      <c r="F35" s="105"/>
      <c r="G35" s="105"/>
      <c r="H35" s="115"/>
      <c r="I35" s="105"/>
      <c r="J35" s="105"/>
      <c r="K35" s="105"/>
      <c r="L35" s="105"/>
      <c r="M35" s="80"/>
      <c r="N35" s="52"/>
      <c r="O35" s="182">
        <v>127.2</v>
      </c>
      <c r="P35" s="183"/>
      <c r="Q35" s="183"/>
      <c r="R35" s="116"/>
      <c r="S35" s="116"/>
      <c r="T35" s="116"/>
      <c r="U35" s="182">
        <v>1316.2</v>
      </c>
      <c r="V35" s="183"/>
      <c r="W35" s="183"/>
      <c r="X35" s="183"/>
      <c r="Y35" s="183"/>
      <c r="Z35" s="183"/>
      <c r="AA35" s="81"/>
      <c r="AB35" s="81"/>
      <c r="AC35" s="82"/>
      <c r="AF35" s="185">
        <f>AG34-AF34</f>
        <v>-2500.096197463215</v>
      </c>
      <c r="AG35" s="185"/>
    </row>
    <row r="36" spans="1:33" s="85" customFormat="1" ht="22.5" customHeight="1">
      <c r="A36" s="114"/>
      <c r="B36" s="52" t="s">
        <v>45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80"/>
      <c r="N36" s="91"/>
      <c r="O36" s="186">
        <f>IF(D3,O34-O35,"")</f>
        <v>3759.196197463215</v>
      </c>
      <c r="P36" s="187"/>
      <c r="Q36" s="187"/>
      <c r="R36" s="107"/>
      <c r="S36" s="107"/>
      <c r="T36" s="107"/>
      <c r="U36" s="186">
        <v>1259.1</v>
      </c>
      <c r="V36" s="187"/>
      <c r="W36" s="187"/>
      <c r="X36" s="187"/>
      <c r="Y36" s="187"/>
      <c r="Z36" s="187"/>
      <c r="AA36" s="107"/>
      <c r="AB36" s="107"/>
      <c r="AC36" s="117"/>
      <c r="AF36" s="118">
        <f>IF(AF34="",0,IF(AG34="",0,AG34-AF34))</f>
        <v>-2500.096197463215</v>
      </c>
      <c r="AG36" s="112"/>
    </row>
    <row r="37" spans="1:33" s="85" customFormat="1" ht="22.5" customHeight="1" thickBot="1">
      <c r="A37" s="119"/>
      <c r="B37" s="184" t="s">
        <v>46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20"/>
      <c r="M37" s="121"/>
      <c r="N37" s="122"/>
      <c r="O37" s="190">
        <f>IF(U36="","",U36-O36)</f>
        <v>-2500.096197463215</v>
      </c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2"/>
      <c r="AF37" s="112"/>
      <c r="AG37" s="112"/>
    </row>
    <row r="38" spans="2:33" s="85" customFormat="1" ht="8.25" customHeight="1" thickTop="1">
      <c r="B38" s="57"/>
      <c r="H38" s="112"/>
      <c r="AF38" s="112"/>
      <c r="AG38" s="112"/>
    </row>
    <row r="39" spans="2:8" s="85" customFormat="1" ht="16.5" customHeight="1" hidden="1">
      <c r="B39" s="57"/>
      <c r="H39" s="112"/>
    </row>
    <row r="40" spans="2:8" s="85" customFormat="1" ht="16.5" customHeight="1" hidden="1">
      <c r="B40" s="57"/>
      <c r="H40" s="112"/>
    </row>
    <row r="41" spans="2:8" s="85" customFormat="1" ht="16.5" customHeight="1" hidden="1">
      <c r="B41" s="57"/>
      <c r="H41" s="112"/>
    </row>
    <row r="42" spans="2:8" s="85" customFormat="1" ht="16.5" customHeight="1" hidden="1">
      <c r="B42" s="57"/>
      <c r="H42" s="112"/>
    </row>
    <row r="43" spans="2:8" s="85" customFormat="1" ht="16.5" customHeight="1" hidden="1">
      <c r="B43" s="57"/>
      <c r="H43" s="112"/>
    </row>
    <row r="44" spans="2:8" s="85" customFormat="1" ht="16.5" customHeight="1" hidden="1">
      <c r="B44" s="57"/>
      <c r="H44" s="112"/>
    </row>
    <row r="45" spans="2:8" s="85" customFormat="1" ht="16.5" customHeight="1" hidden="1">
      <c r="B45" s="57"/>
      <c r="H45" s="112"/>
    </row>
    <row r="46" spans="2:8" s="85" customFormat="1" ht="16.5" customHeight="1" hidden="1">
      <c r="B46" s="57"/>
      <c r="H46" s="112"/>
    </row>
    <row r="47" spans="2:8" s="85" customFormat="1" ht="16.5" customHeight="1" hidden="1">
      <c r="B47" s="57"/>
      <c r="H47" s="112"/>
    </row>
    <row r="48" spans="2:8" s="85" customFormat="1" ht="16.5" customHeight="1" hidden="1">
      <c r="B48" s="57"/>
      <c r="H48" s="112"/>
    </row>
    <row r="49" s="85" customFormat="1" ht="16.5" customHeight="1" hidden="1">
      <c r="H49" s="112"/>
    </row>
    <row r="50" s="85" customFormat="1" ht="16.5" customHeight="1" hidden="1">
      <c r="H50" s="112"/>
    </row>
    <row r="51" s="85" customFormat="1" ht="16.5" customHeight="1" hidden="1">
      <c r="H51" s="112"/>
    </row>
    <row r="52" s="85" customFormat="1" ht="16.5" customHeight="1" hidden="1">
      <c r="H52" s="112"/>
    </row>
    <row r="53" s="85" customFormat="1" ht="16.5" customHeight="1" hidden="1">
      <c r="H53" s="112"/>
    </row>
    <row r="54" s="85" customFormat="1" ht="16.5" customHeight="1" hidden="1">
      <c r="H54" s="112"/>
    </row>
    <row r="55" s="85" customFormat="1" ht="16.5" customHeight="1" hidden="1">
      <c r="H55" s="112"/>
    </row>
    <row r="56" s="85" customFormat="1" ht="16.5" customHeight="1" hidden="1">
      <c r="H56" s="112"/>
    </row>
    <row r="57" s="85" customFormat="1" ht="16.5" customHeight="1" hidden="1">
      <c r="H57" s="112"/>
    </row>
    <row r="58" s="85" customFormat="1" ht="16.5" customHeight="1" hidden="1">
      <c r="H58" s="112"/>
    </row>
    <row r="59" s="85" customFormat="1" ht="16.5" customHeight="1" hidden="1">
      <c r="H59" s="112"/>
    </row>
    <row r="60" s="85" customFormat="1" ht="16.5" customHeight="1" hidden="1">
      <c r="H60" s="112"/>
    </row>
    <row r="61" s="85" customFormat="1" ht="16.5" customHeight="1" hidden="1">
      <c r="H61" s="112"/>
    </row>
    <row r="62" s="85" customFormat="1" ht="16.5" customHeight="1" hidden="1">
      <c r="H62" s="112"/>
    </row>
    <row r="63" s="85" customFormat="1" ht="16.5" customHeight="1" hidden="1">
      <c r="H63" s="112"/>
    </row>
    <row r="64" s="85" customFormat="1" ht="16.5" customHeight="1" hidden="1">
      <c r="H64" s="112"/>
    </row>
    <row r="65" s="85" customFormat="1" ht="16.5" customHeight="1" hidden="1">
      <c r="H65" s="112"/>
    </row>
    <row r="66" s="85" customFormat="1" ht="16.5" customHeight="1" hidden="1">
      <c r="H66" s="112"/>
    </row>
    <row r="67" s="85" customFormat="1" ht="16.5" customHeight="1" hidden="1">
      <c r="H67" s="112"/>
    </row>
    <row r="68" s="85" customFormat="1" ht="16.5" customHeight="1" hidden="1">
      <c r="H68" s="112"/>
    </row>
    <row r="69" s="85" customFormat="1" ht="16.5" customHeight="1" hidden="1">
      <c r="H69" s="112"/>
    </row>
    <row r="70" s="85" customFormat="1" ht="16.5" customHeight="1" hidden="1">
      <c r="H70" s="112"/>
    </row>
    <row r="71" s="85" customFormat="1" ht="16.5" customHeight="1" hidden="1">
      <c r="H71" s="112"/>
    </row>
    <row r="72" s="85" customFormat="1" ht="16.5" customHeight="1" hidden="1">
      <c r="H72" s="112"/>
    </row>
    <row r="73" s="85" customFormat="1" ht="16.5" customHeight="1" hidden="1">
      <c r="H73" s="112"/>
    </row>
    <row r="74" s="85" customFormat="1" ht="16.5" customHeight="1" hidden="1">
      <c r="H74" s="112"/>
    </row>
    <row r="75" s="85" customFormat="1" ht="16.5" customHeight="1" hidden="1">
      <c r="H75" s="112"/>
    </row>
    <row r="76" s="85" customFormat="1" ht="16.5" customHeight="1" hidden="1">
      <c r="H76" s="112"/>
    </row>
    <row r="77" s="85" customFormat="1" ht="16.5" customHeight="1" hidden="1">
      <c r="H77" s="112"/>
    </row>
    <row r="78" s="85" customFormat="1" ht="16.5" customHeight="1" hidden="1">
      <c r="H78" s="112"/>
    </row>
    <row r="79" s="85" customFormat="1" ht="16.5" customHeight="1" hidden="1">
      <c r="H79" s="112"/>
    </row>
    <row r="80" s="85" customFormat="1" ht="16.5" customHeight="1" hidden="1">
      <c r="H80" s="112"/>
    </row>
    <row r="81" s="85" customFormat="1" ht="16.5" customHeight="1" hidden="1">
      <c r="H81" s="112"/>
    </row>
    <row r="82" s="85" customFormat="1" ht="16.5" customHeight="1" hidden="1">
      <c r="H82" s="112"/>
    </row>
    <row r="83" s="85" customFormat="1" ht="16.5" customHeight="1" hidden="1">
      <c r="H83" s="112"/>
    </row>
    <row r="84" s="85" customFormat="1" ht="16.5" customHeight="1" hidden="1">
      <c r="H84" s="112"/>
    </row>
    <row r="85" s="85" customFormat="1" ht="16.5" customHeight="1" hidden="1">
      <c r="H85" s="112"/>
    </row>
    <row r="86" s="85" customFormat="1" ht="16.5" customHeight="1" hidden="1">
      <c r="H86" s="112"/>
    </row>
    <row r="87" s="85" customFormat="1" ht="16.5" customHeight="1" hidden="1">
      <c r="H87" s="112"/>
    </row>
    <row r="88" s="85" customFormat="1" ht="16.5" customHeight="1" hidden="1">
      <c r="H88" s="112"/>
    </row>
    <row r="89" ht="16.5" customHeight="1" hidden="1"/>
    <row r="90" ht="16.5" customHeight="1" hidden="1"/>
    <row r="91" ht="16.5" customHeight="1" hidden="1"/>
  </sheetData>
  <mergeCells count="79">
    <mergeCell ref="S1:AC1"/>
    <mergeCell ref="O6:P6"/>
    <mergeCell ref="U14:AC14"/>
    <mergeCell ref="O14:T14"/>
    <mergeCell ref="Z11:AB12"/>
    <mergeCell ref="K2:R2"/>
    <mergeCell ref="M10:O10"/>
    <mergeCell ref="P9:R9"/>
    <mergeCell ref="P10:R10"/>
    <mergeCell ref="M6:N6"/>
    <mergeCell ref="B11:F12"/>
    <mergeCell ref="T11:Y12"/>
    <mergeCell ref="M11:O12"/>
    <mergeCell ref="P11:R12"/>
    <mergeCell ref="K11:K12"/>
    <mergeCell ref="G11:I12"/>
    <mergeCell ref="L11:L12"/>
    <mergeCell ref="F4:G9"/>
    <mergeCell ref="Y4:Z9"/>
    <mergeCell ref="Q3:R3"/>
    <mergeCell ref="Q4:R4"/>
    <mergeCell ref="Q5:R5"/>
    <mergeCell ref="M3:N3"/>
    <mergeCell ref="M4:N4"/>
    <mergeCell ref="M5:N5"/>
    <mergeCell ref="K7:R7"/>
    <mergeCell ref="M9:O9"/>
    <mergeCell ref="Q6:R6"/>
    <mergeCell ref="M8:O8"/>
    <mergeCell ref="P8:R8"/>
    <mergeCell ref="O15:Q15"/>
    <mergeCell ref="O16:Q16"/>
    <mergeCell ref="O17:Q17"/>
    <mergeCell ref="O18:Q18"/>
    <mergeCell ref="O19:Q19"/>
    <mergeCell ref="O20:Q20"/>
    <mergeCell ref="O21:Q21"/>
    <mergeCell ref="O22:Q22"/>
    <mergeCell ref="O32:Q32"/>
    <mergeCell ref="O33:Q33"/>
    <mergeCell ref="O27:Q27"/>
    <mergeCell ref="O28:Q28"/>
    <mergeCell ref="O29:Q29"/>
    <mergeCell ref="O30:Q30"/>
    <mergeCell ref="U23:Z23"/>
    <mergeCell ref="U24:Z24"/>
    <mergeCell ref="U25:Z25"/>
    <mergeCell ref="O31:Q31"/>
    <mergeCell ref="O23:Q23"/>
    <mergeCell ref="O24:Q24"/>
    <mergeCell ref="O25:Q25"/>
    <mergeCell ref="O26:Q26"/>
    <mergeCell ref="U26:Z26"/>
    <mergeCell ref="U27:Z27"/>
    <mergeCell ref="U28:Z28"/>
    <mergeCell ref="U29:Z29"/>
    <mergeCell ref="U35:Z35"/>
    <mergeCell ref="U30:Z30"/>
    <mergeCell ref="U31:Z31"/>
    <mergeCell ref="U32:Z32"/>
    <mergeCell ref="U33:Z33"/>
    <mergeCell ref="U15:Z15"/>
    <mergeCell ref="U16:Z16"/>
    <mergeCell ref="U17:Z17"/>
    <mergeCell ref="U18:Z18"/>
    <mergeCell ref="U19:Z19"/>
    <mergeCell ref="U20:Z20"/>
    <mergeCell ref="U21:Z21"/>
    <mergeCell ref="U22:Z22"/>
    <mergeCell ref="B37:K37"/>
    <mergeCell ref="AF35:AG35"/>
    <mergeCell ref="U36:Z36"/>
    <mergeCell ref="R22:T22"/>
    <mergeCell ref="AB22:AC22"/>
    <mergeCell ref="O37:AC37"/>
    <mergeCell ref="O34:Q34"/>
    <mergeCell ref="O35:Q35"/>
    <mergeCell ref="O36:Q36"/>
    <mergeCell ref="U34:Z34"/>
  </mergeCells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scale="96" r:id="rId1"/>
  <rowBreaks count="1" manualBreakCount="1">
    <brk id="38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flot</cp:lastModifiedBy>
  <cp:lastPrinted>2001-08-29T15:55:08Z</cp:lastPrinted>
  <dcterms:created xsi:type="dcterms:W3CDTF">2000-09-04T12:46:23Z</dcterms:created>
  <dcterms:modified xsi:type="dcterms:W3CDTF">2000-09-04T12:56:36Z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