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70" windowWidth="9345" windowHeight="3750" tabRatio="666" activeTab="2"/>
  </bookViews>
  <sheets>
    <sheet name="Данные" sheetId="1" r:id="rId1"/>
    <sheet name="Лист1" sheetId="2" r:id="rId2"/>
    <sheet name="Лист2" sheetId="3" r:id="rId3"/>
    <sheet name="Лист3" sheetId="4" r:id="rId4"/>
    <sheet name="Лист4" sheetId="5" r:id="rId5"/>
    <sheet name="Вспомогательные" sheetId="6" r:id="rId6"/>
    <sheet name="Таблицы" sheetId="7" r:id="rId7"/>
  </sheets>
  <definedNames/>
  <calcPr fullCalcOnLoad="1"/>
</workbook>
</file>

<file path=xl/sharedStrings.xml><?xml version="1.0" encoding="utf-8"?>
<sst xmlns="http://schemas.openxmlformats.org/spreadsheetml/2006/main" count="400" uniqueCount="305">
  <si>
    <t>НАЗВАНИЕ СУДНА</t>
  </si>
  <si>
    <t>ПОРТ ПРИПИСКИ</t>
  </si>
  <si>
    <t>Санкт-Петербург</t>
  </si>
  <si>
    <t>СТРАНА ФЛАГА</t>
  </si>
  <si>
    <t>ПОРТ ПОГРУЗКИ</t>
  </si>
  <si>
    <t>ПОРТ РАЗГРУЗКИ</t>
  </si>
  <si>
    <t>ГРУЗОВАЯ МАРКА:(лесная и/или сезонная)</t>
  </si>
  <si>
    <t>Сезонная</t>
  </si>
  <si>
    <t>КЛАСС СУДНА</t>
  </si>
  <si>
    <t xml:space="preserve">II-СП h3%=6,0 м </t>
  </si>
  <si>
    <t>РЕГИСТРОВЫЙ НОМЕР</t>
  </si>
  <si>
    <t>ПОЗЫВНЫЕ</t>
  </si>
  <si>
    <t>ОГРАНИЧЕНИЯ НА РЕЙС</t>
  </si>
  <si>
    <t>Объем трюмов</t>
  </si>
  <si>
    <t>ОСАДКА ПО МАРКУ, м</t>
  </si>
  <si>
    <t>Высота борта</t>
  </si>
  <si>
    <t>ВОДОИЗМЕЩЕНИЕ ПО МАРКУ, т</t>
  </si>
  <si>
    <r>
      <t>Т</t>
    </r>
    <r>
      <rPr>
        <vertAlign val="subscript"/>
        <sz val="10"/>
        <rFont val="Arial Cyr"/>
        <family val="2"/>
      </rPr>
      <t>н</t>
    </r>
    <r>
      <rPr>
        <sz val="10"/>
        <rFont val="Arial Cyr"/>
        <family val="0"/>
      </rPr>
      <t>=</t>
    </r>
  </si>
  <si>
    <r>
      <t>Т</t>
    </r>
    <r>
      <rPr>
        <vertAlign val="subscript"/>
        <sz val="10"/>
        <rFont val="Arial Cyr"/>
        <family val="2"/>
      </rPr>
      <t>м</t>
    </r>
    <r>
      <rPr>
        <sz val="10"/>
        <rFont val="Arial Cyr"/>
        <family val="0"/>
      </rPr>
      <t>=</t>
    </r>
  </si>
  <si>
    <r>
      <t>Т</t>
    </r>
    <r>
      <rPr>
        <vertAlign val="subscript"/>
        <sz val="10"/>
        <rFont val="Arial Cyr"/>
        <family val="2"/>
      </rPr>
      <t>к</t>
    </r>
    <r>
      <rPr>
        <sz val="10"/>
        <rFont val="Arial Cyr"/>
        <family val="0"/>
      </rPr>
      <t>=</t>
    </r>
  </si>
  <si>
    <r>
      <t>Т</t>
    </r>
    <r>
      <rPr>
        <vertAlign val="subscript"/>
        <sz val="10"/>
        <rFont val="Arial Cyr"/>
        <family val="2"/>
      </rPr>
      <t>ср</t>
    </r>
    <r>
      <rPr>
        <sz val="10"/>
        <rFont val="Arial Cyr"/>
        <family val="0"/>
      </rPr>
      <t>=</t>
    </r>
  </si>
  <si>
    <t>Наименование груза</t>
  </si>
  <si>
    <r>
      <t>Z</t>
    </r>
    <r>
      <rPr>
        <vertAlign val="subscript"/>
        <sz val="10"/>
        <rFont val="Arial Cyr"/>
        <family val="2"/>
      </rPr>
      <t>g</t>
    </r>
    <r>
      <rPr>
        <sz val="10"/>
        <rFont val="Arial Cyr"/>
        <family val="0"/>
      </rPr>
      <t>=</t>
    </r>
  </si>
  <si>
    <t>ЭКИПАЖ И СНАБЖЕНИЕ</t>
  </si>
  <si>
    <t>МЕРТВЫЙ ЗАПАС</t>
  </si>
  <si>
    <t>ТОПЛИВО И МАСЛО</t>
  </si>
  <si>
    <t>ПРЕСНАЯ ВОДА</t>
  </si>
  <si>
    <t>БАЛЛАСТ</t>
  </si>
  <si>
    <t>Трюм 1</t>
  </si>
  <si>
    <t>Трюм 2</t>
  </si>
  <si>
    <t>Трюм 3</t>
  </si>
  <si>
    <t>Трюм 4</t>
  </si>
  <si>
    <t>Палуба</t>
  </si>
  <si>
    <r>
      <t xml:space="preserve">ГРУЗ, т / </t>
    </r>
    <r>
      <rPr>
        <sz val="6"/>
        <rFont val="Arial Cyr"/>
        <family val="2"/>
      </rPr>
      <t>CARGO, t</t>
    </r>
  </si>
  <si>
    <t>ДЕДВЕЙТ</t>
  </si>
  <si>
    <t>Судно  порожнем</t>
  </si>
  <si>
    <t>ВОДОИЗМЕЩЕНИЕ</t>
  </si>
  <si>
    <t>Намокание 1-учтено; 0- не учтено</t>
  </si>
  <si>
    <t>Намокание</t>
  </si>
  <si>
    <t>Учет влияния своботных поверхностей</t>
  </si>
  <si>
    <t>Высота метацентра</t>
  </si>
  <si>
    <t>Ширина судна</t>
  </si>
  <si>
    <r>
      <t>ПЛОЩАДЬ ПАРУСНОСТИ, м</t>
    </r>
    <r>
      <rPr>
        <vertAlign val="superscript"/>
        <sz val="8"/>
        <rFont val="Arial Cyr"/>
        <family val="2"/>
      </rPr>
      <t>3</t>
    </r>
  </si>
  <si>
    <t>ПЛЕЧО ПАРУСНОСТИ, м</t>
  </si>
  <si>
    <t>Плечо опрокидывающего момента</t>
  </si>
  <si>
    <t>Служба морского флота</t>
  </si>
  <si>
    <t>Marine Fleet Department</t>
  </si>
  <si>
    <t xml:space="preserve">Министерства транспорта России </t>
  </si>
  <si>
    <t>Ministry of Transport of Russia</t>
  </si>
  <si>
    <t>РАСЧЕТ ОСТОЙЧИВОСТИ СУДНА С ГРУЗОМ ЛЕСА НА ПАЛУБЕ</t>
  </si>
  <si>
    <t>ПО ПРАВИЛАМ РОССИЙСКОГО МОРСКОГО РЕГИСТРА СУДОХОДСТВА</t>
  </si>
  <si>
    <t>CALCULATION OF STABILITY FOR VESSELS LOADING TIMBER ON DECK</t>
  </si>
  <si>
    <t>BY THE RULES RUSSIAN MARITIME REGISTER OF SHIPPING</t>
  </si>
  <si>
    <t>ОСНОВНЫЕ СВЕДЕНИЯ</t>
  </si>
  <si>
    <t>GENERAL PARTICULARS</t>
  </si>
  <si>
    <t>NAME OF VESSEL</t>
  </si>
  <si>
    <t>CLASS OF VESSEL</t>
  </si>
  <si>
    <t>PORT OF REGISTRY</t>
  </si>
  <si>
    <t>OFFICIAL NUMBER</t>
  </si>
  <si>
    <t>COUNTRY OF FLAG</t>
  </si>
  <si>
    <t>CALL SIGNAL</t>
  </si>
  <si>
    <t>PORT OF LOADING</t>
  </si>
  <si>
    <t>ROUTE'S LIMITS</t>
  </si>
  <si>
    <t>PORT OF DISCHARGING</t>
  </si>
  <si>
    <t xml:space="preserve"> </t>
  </si>
  <si>
    <t xml:space="preserve">LOADLINE: (timber and/or seasonl) </t>
  </si>
  <si>
    <t>НАДВОДНЫЙ БОРТ ОТ МАРКИ, м</t>
  </si>
  <si>
    <t>ВОДОИЗМЕЩЕНИЕ ПРИ ОСАДКЕ ПО МАРКУ, т</t>
  </si>
  <si>
    <t xml:space="preserve">LOADLINE DRAFT, m </t>
  </si>
  <si>
    <t>LOADLINE FREEBOARD, m</t>
  </si>
  <si>
    <t>LOADLINE DISPLACEMENT, t</t>
  </si>
  <si>
    <t xml:space="preserve">  </t>
  </si>
  <si>
    <r>
      <t>СВОДНЫЕ ДАННЫЕ</t>
    </r>
    <r>
      <rPr>
        <b/>
        <sz val="10"/>
        <rFont val="Arial Cyr"/>
        <family val="2"/>
      </rPr>
      <t xml:space="preserve"> / </t>
    </r>
    <r>
      <rPr>
        <b/>
        <sz val="7"/>
        <rFont val="Arial Cyr"/>
        <family val="2"/>
      </rPr>
      <t>DEPARTURE CONDITION</t>
    </r>
  </si>
  <si>
    <r>
      <t xml:space="preserve">ЭКИПАЖ И СНАБЖЕНИЕ, т / </t>
    </r>
    <r>
      <rPr>
        <sz val="6"/>
        <rFont val="Arial Cyr"/>
        <family val="2"/>
      </rPr>
      <t>CREW &amp; STORES, t</t>
    </r>
  </si>
  <si>
    <r>
      <t xml:space="preserve">БАЛЛАСТ, т / </t>
    </r>
    <r>
      <rPr>
        <sz val="6"/>
        <rFont val="Arial Cyr"/>
        <family val="2"/>
      </rPr>
      <t>BALLAST, t</t>
    </r>
  </si>
  <si>
    <r>
      <t>МЕРТВЫЙ ЗАПАС, т /</t>
    </r>
    <r>
      <rPr>
        <sz val="6"/>
        <rFont val="Arial Cyr"/>
        <family val="2"/>
      </rPr>
      <t xml:space="preserve"> (CONSTANT), t</t>
    </r>
  </si>
  <si>
    <r>
      <t xml:space="preserve">ТОПЛИВО И МАСЛО, т / </t>
    </r>
    <r>
      <rPr>
        <sz val="6"/>
        <rFont val="Arial Cyr"/>
        <family val="2"/>
      </rPr>
      <t>BUNKERS, t</t>
    </r>
  </si>
  <si>
    <r>
      <t xml:space="preserve">ПРЕСНАЯ ВОДА, т / </t>
    </r>
    <r>
      <rPr>
        <sz val="6"/>
        <rFont val="Arial Cyr"/>
        <family val="2"/>
      </rPr>
      <t>FRESH WATER, t</t>
    </r>
  </si>
  <si>
    <r>
      <t xml:space="preserve">ДЕДВЕЙТ, т / </t>
    </r>
    <r>
      <rPr>
        <sz val="6"/>
        <rFont val="Arial Cyr"/>
        <family val="2"/>
      </rPr>
      <t>DEADWEIGHT, t</t>
    </r>
  </si>
  <si>
    <r>
      <t xml:space="preserve">ОСАДКА СРЕДНЯЯ, м / </t>
    </r>
    <r>
      <rPr>
        <sz val="6"/>
        <rFont val="Arial Cyr"/>
        <family val="2"/>
      </rPr>
      <t>MEAN DRAFT, m</t>
    </r>
  </si>
  <si>
    <r>
      <t xml:space="preserve">ВОДОИЗМЕЩЕНИЕ, т / </t>
    </r>
    <r>
      <rPr>
        <sz val="6"/>
        <rFont val="Arial Cyr"/>
        <family val="2"/>
      </rPr>
      <t>DISPLACEMENT, t</t>
    </r>
  </si>
  <si>
    <r>
      <t xml:space="preserve">ДАТА / </t>
    </r>
    <r>
      <rPr>
        <sz val="5.5"/>
        <rFont val="Arial Cyr"/>
        <family val="2"/>
      </rPr>
      <t>DATE</t>
    </r>
  </si>
  <si>
    <r>
      <t xml:space="preserve">ПОРТ / </t>
    </r>
    <r>
      <rPr>
        <sz val="5.5"/>
        <rFont val="Arial Cyr"/>
        <family val="2"/>
      </rPr>
      <t>PORT</t>
    </r>
  </si>
  <si>
    <r>
      <t xml:space="preserve">КАПИТАН / </t>
    </r>
    <r>
      <rPr>
        <sz val="5.5"/>
        <rFont val="Arial Cyr"/>
        <family val="2"/>
      </rPr>
      <t>MASTER</t>
    </r>
  </si>
  <si>
    <r>
      <t xml:space="preserve">ПРОВЕРИЛ / </t>
    </r>
    <r>
      <rPr>
        <sz val="5.5"/>
        <rFont val="Arial Cyr"/>
        <family val="2"/>
      </rPr>
      <t>EXAMINED</t>
    </r>
  </si>
  <si>
    <r>
      <t>ИНСПЕКТОР ГОСНАДЗОРА</t>
    </r>
    <r>
      <rPr>
        <sz val="8"/>
        <rFont val="Arial Cyr"/>
        <family val="2"/>
      </rPr>
      <t xml:space="preserve">/ </t>
    </r>
    <r>
      <rPr>
        <sz val="5.5"/>
        <rFont val="Arial Cyr"/>
        <family val="2"/>
      </rPr>
      <t>INSPECTOR PSC</t>
    </r>
  </si>
  <si>
    <t xml:space="preserve">РАСЧЕТ АППЛИКАТЫ ЦЕНТРА МАССЫ СУДНА С УЧЕТОМ ВЛИЯНИЯ СВОБОДНЫХ ПОВЕРХНОСТЕЙ </t>
  </si>
  <si>
    <t>CALCULATION OF CORRECTED KG</t>
  </si>
  <si>
    <t>ТИП ГРУЗА</t>
  </si>
  <si>
    <r>
      <t>ПЛОТНОСТЬ, т/м</t>
    </r>
    <r>
      <rPr>
        <vertAlign val="superscript"/>
        <sz val="8"/>
        <rFont val="Arial Cyr"/>
        <family val="2"/>
      </rPr>
      <t>3</t>
    </r>
  </si>
  <si>
    <r>
      <t>УПО, м</t>
    </r>
    <r>
      <rPr>
        <vertAlign val="superscript"/>
        <sz val="8"/>
        <rFont val="Arial Cyr"/>
        <family val="2"/>
      </rPr>
      <t>3</t>
    </r>
    <r>
      <rPr>
        <sz val="8"/>
        <rFont val="Arial Cyr"/>
        <family val="2"/>
      </rPr>
      <t>/т</t>
    </r>
  </si>
  <si>
    <t>TYPE OF CARGO</t>
  </si>
  <si>
    <r>
      <t>DENSITY, t/m</t>
    </r>
    <r>
      <rPr>
        <vertAlign val="superscript"/>
        <sz val="6"/>
        <rFont val="Arial Cyr"/>
        <family val="2"/>
      </rPr>
      <t>3</t>
    </r>
  </si>
  <si>
    <r>
      <t>STOWAGE FACTOR, m</t>
    </r>
    <r>
      <rPr>
        <vertAlign val="superscript"/>
        <sz val="6"/>
        <rFont val="Arial Cyr"/>
        <family val="2"/>
      </rPr>
      <t>3</t>
    </r>
    <r>
      <rPr>
        <sz val="6"/>
        <rFont val="Arial Cyr"/>
        <family val="2"/>
      </rPr>
      <t>/t</t>
    </r>
  </si>
  <si>
    <t>ПОМЕЩЕНИЕ</t>
  </si>
  <si>
    <r>
      <t>ОБЪЕМ ЛЕСА, м</t>
    </r>
    <r>
      <rPr>
        <vertAlign val="superscript"/>
        <sz val="8"/>
        <rFont val="Arial Cyr"/>
        <family val="2"/>
      </rPr>
      <t>3</t>
    </r>
  </si>
  <si>
    <t>МАССА, тонн</t>
  </si>
  <si>
    <t>АППЛИКАТА, м</t>
  </si>
  <si>
    <t>МОМЕНТЫ, тм</t>
  </si>
  <si>
    <t>COMPARTMEN</t>
  </si>
  <si>
    <r>
      <t>TIMBER CUBIC, m</t>
    </r>
    <r>
      <rPr>
        <vertAlign val="superscript"/>
        <sz val="6"/>
        <rFont val="Arial Cyr"/>
        <family val="2"/>
      </rPr>
      <t>3</t>
    </r>
  </si>
  <si>
    <t>WEIGHT, tons</t>
  </si>
  <si>
    <t>KG,m</t>
  </si>
  <si>
    <t>MOMENTS, mt</t>
  </si>
  <si>
    <t>Люковые Крышки</t>
  </si>
  <si>
    <t>ВСЕГО (1)</t>
  </si>
  <si>
    <t>ВСЕГО (2)</t>
  </si>
  <si>
    <t>ВСЕГО (3)</t>
  </si>
  <si>
    <t>SUBTOTAL (1)</t>
  </si>
  <si>
    <t>SUBTOTAL (2)</t>
  </si>
  <si>
    <t>SUBTOTAL (3)</t>
  </si>
  <si>
    <t>ЭКИПАЖ, ПРОВИЗИЯ</t>
  </si>
  <si>
    <t>CREW &amp; STORES</t>
  </si>
  <si>
    <t>(CONSTANT)</t>
  </si>
  <si>
    <t xml:space="preserve">ТОПЛИВО И МАСЛО </t>
  </si>
  <si>
    <t>BUNKERS</t>
  </si>
  <si>
    <t xml:space="preserve">ПРЕСНАЯ ВОДА </t>
  </si>
  <si>
    <t>FRESH WATER</t>
  </si>
  <si>
    <t>BALLAST</t>
  </si>
  <si>
    <t>DEADWEIGHT</t>
  </si>
  <si>
    <t>СУДНО ПОРОЖНЕМ</t>
  </si>
  <si>
    <t>LIGHT SHIP</t>
  </si>
  <si>
    <t>ВСЕГО (4)</t>
  </si>
  <si>
    <t>DISPLACEMENT</t>
  </si>
  <si>
    <t>SUBTOTAL (4)</t>
  </si>
  <si>
    <t>ПОПРАВКА К КОЭФФИЦИЕНТУ ОСТОЙЧИВОСТИ НА ВЛИЯНИЕ СВОБОДНЫЙ ПОВЕРХНОСТЕЙ</t>
  </si>
  <si>
    <t>CORRECTION TO FREE SURFACE COEFFICIENT</t>
  </si>
  <si>
    <t>НАГРУЗКА ОТ НАМОКАНИЯ (ОБЛЕДЕНЕНИЯ)</t>
  </si>
  <si>
    <t>ABSORPTION OF WATER (ICE ACCERETION) LOAD</t>
  </si>
  <si>
    <t>ВСЕГО С УЧЕТОМ НАМОКАНИЯ (ОБЛЕДЕНЕНИЯ) (5)</t>
  </si>
  <si>
    <t>ВСЕГО (6)</t>
  </si>
  <si>
    <t>DISPLACEMENT &amp; ABSORPTION OF WATER (ICE ACCERETION) SUBTOTAL (5)</t>
  </si>
  <si>
    <t>SUBTOTAL (6)</t>
  </si>
  <si>
    <t>АППЛИКАТА ЦЕНТРА МАССЫ (ЦМ) СУДНА ИСПРАВЛЕННАЯ</t>
  </si>
  <si>
    <t xml:space="preserve"> = </t>
  </si>
  <si>
    <t>CORRECTED KG</t>
  </si>
  <si>
    <t>ВСЕГО (5)</t>
  </si>
  <si>
    <t>SUBTOTAL (5)</t>
  </si>
  <si>
    <t>РАСЧЕТ ИСПРАВЛЕННОЙ МЕТАЦЕНТРИЧЕСКОЙ ВЫСОТЫ (МЦВ)</t>
  </si>
  <si>
    <t>CALCULATION OF CORRECTED KM</t>
  </si>
  <si>
    <t>АППЛИКАТА МЕТАЦЕНТРА, м</t>
  </si>
  <si>
    <t>ИСТОЧНИК</t>
  </si>
  <si>
    <t>Кривые элементов</t>
  </si>
  <si>
    <t>KM, m</t>
  </si>
  <si>
    <t>SOURCE</t>
  </si>
  <si>
    <t>МЕТАЦЕНТРИЧЕСКАЯ ВЫСОТА</t>
  </si>
  <si>
    <t>АППЛИКАТА МЕТАЦЕНТРА</t>
  </si>
  <si>
    <t>-</t>
  </si>
  <si>
    <t>АППЛИКАТА ЦМ СУДНА</t>
  </si>
  <si>
    <t>CORRECTED GM</t>
  </si>
  <si>
    <t>KM</t>
  </si>
  <si>
    <t>ПЛЕЧИ СТАТИЧЕСКОЙ ОСТОЙЧИВОСТИ</t>
  </si>
  <si>
    <t>CALCULATION OF CORRECTED ZG</t>
  </si>
  <si>
    <t>СПОСОБ ПОСТРОЕНИЯ ДИАГРАММЫ СТАТИЧЕСКОЙ ОСТОЙЧИВОСТИ</t>
  </si>
  <si>
    <t>Пантакарены</t>
  </si>
  <si>
    <t>METHOD OF CONSTRUСTION OF STATIC STABILITY CURVE</t>
  </si>
  <si>
    <t>УЧЕТ НАМОКАНИЯ (ОБЛЕДЕНЕНИЯ) ЛЕСА НА ПАЛУБЕ</t>
  </si>
  <si>
    <t>учтен</t>
  </si>
  <si>
    <t>CONSIDERATION OF ABSORPTION OF WATER (ICE ACCRETION) OF TIMBER DECK CARGO</t>
  </si>
  <si>
    <t>УЧЕТ ВЛИЯНИЯ СВОБОДНЫХ ПОВЕРХНОСТЕЙ</t>
  </si>
  <si>
    <t>CONSIDERATION OF INFLUENCE OF FREE SURFACE</t>
  </si>
  <si>
    <t>ПЛАВУЧЕСТЬ ЛЕСА НА ПАЛУБЕ (КОЭФФИЦИЕНТ ПРОНИЦАЕМОСТИ)</t>
  </si>
  <si>
    <t>BUOYANCY OF TIMBER DECK CARGO (PERMEABILITY COEFFICIENT)</t>
  </si>
  <si>
    <t>D</t>
  </si>
  <si>
    <t>=</t>
  </si>
  <si>
    <r>
      <t>z</t>
    </r>
    <r>
      <rPr>
        <vertAlign val="subscript"/>
        <sz val="8"/>
        <rFont val="Arial Cyr"/>
        <family val="2"/>
      </rPr>
      <t>m</t>
    </r>
  </si>
  <si>
    <r>
      <t>z</t>
    </r>
    <r>
      <rPr>
        <vertAlign val="subscript"/>
        <sz val="8"/>
        <rFont val="Arial Cyr"/>
        <family val="2"/>
      </rPr>
      <t>g</t>
    </r>
  </si>
  <si>
    <t>h</t>
  </si>
  <si>
    <r>
      <t>z</t>
    </r>
    <r>
      <rPr>
        <vertAlign val="subscript"/>
        <sz val="8"/>
        <rFont val="Arial Cyr"/>
        <family val="2"/>
      </rPr>
      <t>c</t>
    </r>
  </si>
  <si>
    <t>r</t>
  </si>
  <si>
    <t>a</t>
  </si>
  <si>
    <r>
      <t xml:space="preserve">УГОЛ </t>
    </r>
    <r>
      <rPr>
        <sz val="8"/>
        <rFont val="Symbol"/>
        <family val="1"/>
      </rPr>
      <t>q</t>
    </r>
    <r>
      <rPr>
        <sz val="8"/>
        <rFont val="Arial Cyr"/>
        <family val="2"/>
      </rPr>
      <t>, градусы</t>
    </r>
    <r>
      <rPr>
        <sz val="10"/>
        <rFont val="Arial Cyr"/>
        <family val="0"/>
      </rPr>
      <t xml:space="preserve">
</t>
    </r>
    <r>
      <rPr>
        <sz val="6"/>
        <rFont val="Arial Cyr"/>
        <family val="2"/>
      </rPr>
      <t>ANGLE, degree</t>
    </r>
  </si>
  <si>
    <r>
      <t>sin</t>
    </r>
    <r>
      <rPr>
        <sz val="8"/>
        <rFont val="Symbol"/>
        <family val="1"/>
      </rPr>
      <t>q</t>
    </r>
  </si>
  <si>
    <r>
      <t>а·sin</t>
    </r>
    <r>
      <rPr>
        <sz val="8"/>
        <rFont val="Symbol"/>
        <family val="1"/>
      </rPr>
      <t>q</t>
    </r>
  </si>
  <si>
    <r>
      <t>l</t>
    </r>
    <r>
      <rPr>
        <i/>
        <vertAlign val="subscript"/>
        <sz val="8"/>
        <rFont val="Arial Cyr"/>
        <family val="2"/>
      </rPr>
      <t>ф</t>
    </r>
    <r>
      <rPr>
        <i/>
        <sz val="8"/>
        <rFont val="Arial Cyr"/>
        <family val="2"/>
      </rPr>
      <t>, м, (по пантoкаренам)</t>
    </r>
  </si>
  <si>
    <r>
      <t>l</t>
    </r>
    <r>
      <rPr>
        <i/>
        <vertAlign val="subscript"/>
        <sz val="8"/>
        <rFont val="Arial Cyr"/>
        <family val="2"/>
      </rPr>
      <t>s</t>
    </r>
    <r>
      <rPr>
        <i/>
        <sz val="8"/>
        <rFont val="Arial Cyr"/>
        <family val="2"/>
      </rPr>
      <t>, м, (l</t>
    </r>
    <r>
      <rPr>
        <i/>
        <vertAlign val="subscript"/>
        <sz val="8"/>
        <rFont val="Arial Cyr"/>
        <family val="2"/>
      </rPr>
      <t>s</t>
    </r>
    <r>
      <rPr>
        <i/>
        <sz val="8"/>
        <rFont val="Arial Cyr"/>
        <family val="2"/>
      </rPr>
      <t>=l</t>
    </r>
    <r>
      <rPr>
        <i/>
        <vertAlign val="subscript"/>
        <sz val="8"/>
        <rFont val="Arial Cyr"/>
        <family val="2"/>
      </rPr>
      <t>Ф</t>
    </r>
    <r>
      <rPr>
        <i/>
        <sz val="8"/>
        <rFont val="Arial Cyr"/>
        <family val="2"/>
      </rPr>
      <t>-аsin</t>
    </r>
    <r>
      <rPr>
        <sz val="8"/>
        <rFont val="Symbol"/>
        <family val="1"/>
      </rPr>
      <t>q</t>
    </r>
    <r>
      <rPr>
        <i/>
        <sz val="8"/>
        <rFont val="Arial Cyr"/>
        <family val="2"/>
      </rPr>
      <t>)</t>
    </r>
  </si>
  <si>
    <r>
      <t>l</t>
    </r>
    <r>
      <rPr>
        <i/>
        <vertAlign val="subscript"/>
        <sz val="8"/>
        <rFont val="Arial Cyr"/>
        <family val="2"/>
      </rPr>
      <t>s</t>
    </r>
    <r>
      <rPr>
        <i/>
        <sz val="8"/>
        <rFont val="Arial Cyr"/>
        <family val="2"/>
      </rPr>
      <t>, м</t>
    </r>
    <r>
      <rPr>
        <i/>
        <sz val="6"/>
        <rFont val="Arial Cyr"/>
        <family val="2"/>
      </rPr>
      <t xml:space="preserve"> </t>
    </r>
    <r>
      <rPr>
        <i/>
        <sz val="7"/>
        <rFont val="Arial Cyr"/>
        <family val="2"/>
      </rPr>
      <t xml:space="preserve">- </t>
    </r>
    <r>
      <rPr>
        <i/>
        <sz val="6"/>
        <rFont val="Arial Cyr"/>
        <family val="2"/>
      </rPr>
      <t>по универсальной диаграмме</t>
    </r>
  </si>
  <si>
    <r>
      <t>l</t>
    </r>
    <r>
      <rPr>
        <i/>
        <vertAlign val="subscript"/>
        <sz val="8"/>
        <rFont val="Arial Cyr"/>
        <family val="2"/>
      </rPr>
      <t>d</t>
    </r>
    <r>
      <rPr>
        <i/>
        <sz val="8"/>
        <rFont val="Arial Cyr"/>
        <family val="2"/>
      </rPr>
      <t>, м</t>
    </r>
  </si>
  <si>
    <r>
      <t>Примечание: а = z</t>
    </r>
    <r>
      <rPr>
        <vertAlign val="subscript"/>
        <sz val="8.5"/>
        <rFont val="Arial Cyr"/>
        <family val="2"/>
      </rPr>
      <t xml:space="preserve">g </t>
    </r>
    <r>
      <rPr>
        <sz val="8.5"/>
        <rFont val="Arial Cyr"/>
        <family val="2"/>
      </rPr>
      <t>- z</t>
    </r>
    <r>
      <rPr>
        <vertAlign val="subscript"/>
        <sz val="8.5"/>
        <rFont val="Arial Cyr"/>
        <family val="2"/>
      </rPr>
      <t xml:space="preserve">c </t>
    </r>
    <r>
      <rPr>
        <sz val="8.5"/>
        <rFont val="Arial Cyr"/>
        <family val="2"/>
      </rPr>
      <t>= z</t>
    </r>
    <r>
      <rPr>
        <vertAlign val="subscript"/>
        <sz val="8.5"/>
        <rFont val="Arial Cyr"/>
        <family val="2"/>
      </rPr>
      <t xml:space="preserve">m </t>
    </r>
    <r>
      <rPr>
        <sz val="8.5"/>
        <rFont val="Arial Cyr"/>
        <family val="2"/>
      </rPr>
      <t>- z</t>
    </r>
    <r>
      <rPr>
        <vertAlign val="subscript"/>
        <sz val="8.5"/>
        <rFont val="Arial Cyr"/>
        <family val="2"/>
      </rPr>
      <t xml:space="preserve">c </t>
    </r>
    <r>
      <rPr>
        <sz val="8.5"/>
        <rFont val="Arial Cyr"/>
        <family val="2"/>
      </rPr>
      <t>- h = r - h</t>
    </r>
  </si>
  <si>
    <t>КРИТЕРИЙ ОСТОЙЧИВОСТИ</t>
  </si>
  <si>
    <t>CRITERIA OF STABILITY</t>
  </si>
  <si>
    <t>МЕТАЦЕНТРИЧЕСКАЯ ВЫСОТА ИСПРАВЛЕННАЯ, м</t>
  </si>
  <si>
    <t>&gt;</t>
  </si>
  <si>
    <t>CORRECTED GM, m</t>
  </si>
  <si>
    <t>КРИТЕРИЙ ПОГОДЫ</t>
  </si>
  <si>
    <t>WEATHER CRITERION</t>
  </si>
  <si>
    <t>МАКСИМАЛЬНОЕ ПЛЕЧО СТАТИЧЕСКОЙ ОСТОЙЧИВОСТИ С ПОПРАВКОЙ НА СВОБОДНУЮ ПОВ., м</t>
  </si>
  <si>
    <t>CORRECTED GZ MAXIMUM, m</t>
  </si>
  <si>
    <t>УГОЛ КРЕНА, СООТВЕТСТВУЮЩИЙ МАКСИМУМУ ДИАГРАММЫ СТАТИЧЕСКОЙ ОСТОЙЧИВОСТИ, град</t>
  </si>
  <si>
    <t>HEELING ANGLE ACCORDING TO MAXIMUM OF STATIC STABILITY CURVE, (q), degrееs</t>
  </si>
  <si>
    <t>УГОЛ ЗАКАТА ДИАГРАММЫ СТАТИЧЕСКОЙ ОСТОЙЧИВОСТИ, град</t>
  </si>
  <si>
    <t>ANGLE OF VANISHING STABILITY CURVE, (q), degrееs</t>
  </si>
  <si>
    <t>УГОЛ ЗАЛИВАНИЯ (ОБРЫВА ДИАГРАММЫ СТАТИЧЕСКОЙ ОСТОЙЧИВОСТИ), град</t>
  </si>
  <si>
    <t>&gt;60</t>
  </si>
  <si>
    <t>ANGLE OF FLOODING (STATIC STABILITY CURVE), (q), degrees</t>
  </si>
  <si>
    <t>КРИТЕРИЙ УСКОРЕНИЯ</t>
  </si>
  <si>
    <t>ACCELERATION CRITERION</t>
  </si>
  <si>
    <r>
      <t>КОНТРОЛЬ ОСТОЙЧИВОСТИ ПО ДОПУСТИМОЙ МЦВ (ИЛИ АППЛИКАТЕ Z</t>
    </r>
    <r>
      <rPr>
        <b/>
        <vertAlign val="subscript"/>
        <sz val="9"/>
        <rFont val="Arial Cyr"/>
        <family val="2"/>
      </rPr>
      <t>G</t>
    </r>
    <r>
      <rPr>
        <b/>
        <sz val="9"/>
        <rFont val="Arial Cyr"/>
        <family val="2"/>
      </rPr>
      <t>, ИЛИ МОМЕНТУ M</t>
    </r>
    <r>
      <rPr>
        <b/>
        <vertAlign val="subscript"/>
        <sz val="9"/>
        <rFont val="Arial Cyr"/>
        <family val="2"/>
      </rPr>
      <t>Z</t>
    </r>
    <r>
      <rPr>
        <b/>
        <sz val="9"/>
        <rFont val="Arial Cyr"/>
        <family val="2"/>
      </rPr>
      <t>)</t>
    </r>
  </si>
  <si>
    <r>
      <t>STABILITY CONTROL BY ADMISSIBLE GM (K</t>
    </r>
    <r>
      <rPr>
        <b/>
        <vertAlign val="subscript"/>
        <sz val="8"/>
        <rFont val="Arial Cyr"/>
        <family val="2"/>
      </rPr>
      <t>G</t>
    </r>
    <r>
      <rPr>
        <b/>
        <sz val="8"/>
        <rFont val="Arial Cyr"/>
        <family val="2"/>
      </rPr>
      <t>, MOMENT M</t>
    </r>
    <r>
      <rPr>
        <b/>
        <vertAlign val="subscript"/>
        <sz val="8"/>
        <rFont val="Arial Cyr"/>
        <family val="2"/>
      </rPr>
      <t>Z</t>
    </r>
    <r>
      <rPr>
        <b/>
        <sz val="8"/>
        <rFont val="Arial Cyr"/>
        <family val="2"/>
      </rPr>
      <t>)</t>
    </r>
  </si>
  <si>
    <t>ИСПРАВЛЕННАЯ МЦВ, м</t>
  </si>
  <si>
    <t>ДОПУСТИМОЕ ЗНАЧЕНИЕ МЦВ</t>
  </si>
  <si>
    <t>ADMISSIBLE GM</t>
  </si>
  <si>
    <t>АППЛИКАТА ЦМ СУДНА ИСПРАВЛЕННАЯ, м</t>
  </si>
  <si>
    <t>&lt;</t>
  </si>
  <si>
    <t>ДОПУСТИМОЕ ЗНАЧЕНИЕ АППЛИКАТЫ ЦМ</t>
  </si>
  <si>
    <t>CORRECTED KG, m</t>
  </si>
  <si>
    <t>ADMISSIBLE KG</t>
  </si>
  <si>
    <t>МОМЕНТ MZ ИСПРАВЛЕННЫЙ, тм</t>
  </si>
  <si>
    <r>
      <t>ДОПУСТИМОЕ ЗНАЧЕНИЕ МОМЕНТ M</t>
    </r>
    <r>
      <rPr>
        <vertAlign val="subscript"/>
        <sz val="8"/>
        <rFont val="Arial Cyr"/>
        <family val="2"/>
      </rPr>
      <t>Z</t>
    </r>
  </si>
  <si>
    <t>CORRECTED MOMENT MZ, tm</t>
  </si>
  <si>
    <t>ADMISSIBLE MOMENT MZ, tm</t>
  </si>
  <si>
    <t>ОПЫТ ДЛЯ КОНТРОЛЯ ОСТОЙЧИВОСТИ</t>
  </si>
  <si>
    <t>EXPERIMENT FOR SYABILITY CONTROL</t>
  </si>
  <si>
    <t>ВЕТЕР, баллы</t>
  </si>
  <si>
    <t>ВОЛНЕНИЕ, баллы</t>
  </si>
  <si>
    <t>WIND FORCE</t>
  </si>
  <si>
    <t>ROUGH WATER FORCE</t>
  </si>
  <si>
    <t>ОПРЕДЕЛЕНИЕ МЦВ КРЕНОВАНИЕМ</t>
  </si>
  <si>
    <t>ОПРЕДЕЛЕНИЕ МЦВ ПО ПЕРИОДУ КАЧКИ</t>
  </si>
  <si>
    <t>GM DETERMINE BY HEELING</t>
  </si>
  <si>
    <t>GM DETERMINE BY ROLLING PERIOD</t>
  </si>
  <si>
    <t>МАССА ГРУЗА, т (1)</t>
  </si>
  <si>
    <t>ИНЕРЦИОННЫЙ КОЭФФИЦИЕНТ (1)</t>
  </si>
  <si>
    <t>CARGO MASS, t (1)</t>
  </si>
  <si>
    <t>INERTIAL COEFFICIENT (1)</t>
  </si>
  <si>
    <r>
      <t>ПЛЕЧО ГРУЗА*, м (2)</t>
    </r>
    <r>
      <rPr>
        <vertAlign val="superscript"/>
        <sz val="8"/>
        <rFont val="Arial Cyr"/>
        <family val="2"/>
      </rPr>
      <t>1)</t>
    </r>
  </si>
  <si>
    <t>РАСЧЕТНАЯ ШИРИНА СУДНА, м (2)</t>
  </si>
  <si>
    <t>CARGO ARM*, t (2)</t>
  </si>
  <si>
    <t>MOULDED BREDTH, m (2)</t>
  </si>
  <si>
    <t>УГОЛ КРЕНА, градусы (3)</t>
  </si>
  <si>
    <t>ПЕРИОД КАЧКИ НА ТИХОЙ ВОДЕ, сек (3)</t>
  </si>
  <si>
    <t>HEELING ANGLE, degree (3)</t>
  </si>
  <si>
    <t>STILL WATER ROLLING PERIOD, s (3)</t>
  </si>
  <si>
    <t>ВОДОИЗМЕЩЕНИЕ, т (4)</t>
  </si>
  <si>
    <t>DISPLACEMENT, t (4)</t>
  </si>
  <si>
    <t>мцв</t>
  </si>
  <si>
    <t>57,3·(1)·(2)</t>
  </si>
  <si>
    <r>
      <t>((1)·(2))</t>
    </r>
    <r>
      <rPr>
        <vertAlign val="superscript"/>
        <sz val="8"/>
        <rFont val="Arial Cyr"/>
        <family val="2"/>
      </rPr>
      <t>2</t>
    </r>
  </si>
  <si>
    <t>GM</t>
  </si>
  <si>
    <t>(3)·(4)</t>
  </si>
  <si>
    <t>(3)·(3)</t>
  </si>
  <si>
    <t>ПАРАМЕТРЫ, ИСПОЛЬЗОВАННЫЕ ПРИ РАСЧЕТЕ КРИТЕРИЯ ПОГОДЫ</t>
  </si>
  <si>
    <t>PARAMETERS USED IN CALCULATION OF WATHER CRITERION</t>
  </si>
  <si>
    <t>ВОДОИЗМЕЩЕНИЕ, т</t>
  </si>
  <si>
    <t>DISPLACEMENT, t</t>
  </si>
  <si>
    <t>ДАВЛЕНИЕ ВЕТРА, Па</t>
  </si>
  <si>
    <t>PRESSURE OF WIND, Pa</t>
  </si>
  <si>
    <r>
      <t>SAIL AREA, m</t>
    </r>
    <r>
      <rPr>
        <vertAlign val="superscript"/>
        <sz val="6"/>
        <rFont val="Arial Cyr"/>
        <family val="2"/>
      </rPr>
      <t>3</t>
    </r>
  </si>
  <si>
    <t>SAIL ARM, m</t>
  </si>
  <si>
    <t>ПЛЕЧО КРЕНЯЩЕГО МОМЕНТА ОТ ПОСТОЯННОГО ВЕТРА, м</t>
  </si>
  <si>
    <t>HEELING ARM FROM CONSTANT WIND, m</t>
  </si>
  <si>
    <t>АМПЛИТУДА КАЧКИ СУДНА С КИЛЯМИ ИЛИ С КРУГЛОЙ СКУЛОЙ ИЛИ С ОСТРОЙ СКУЛОЙ</t>
  </si>
  <si>
    <t>AMPLITUDE HEELING OF THE SHIP WITH KEELS OR HARD AND ROUNDED CHINE, degrees</t>
  </si>
  <si>
    <t>ПЕРИОД КАЧКИ, с</t>
  </si>
  <si>
    <t>ROLLING PERIOD, s</t>
  </si>
  <si>
    <t>ИНСТРУКЦИЯ ПО ЗАПОЛНЕНИЮ БЛАНКА</t>
  </si>
  <si>
    <t>FILLING FORM INSTRUCTION</t>
  </si>
  <si>
    <r>
      <t xml:space="preserve">"СОГЛАСОВАНО" </t>
    </r>
    <r>
      <rPr>
        <sz val="6"/>
        <rFont val="Arial Cyr"/>
        <family val="2"/>
      </rPr>
      <t>РОССИЙСКИЙ МОРСКОЙ РЕГИСТР СУДОХОДСТВА</t>
    </r>
  </si>
  <si>
    <t>Данные для расчета критерия погоды и критерия ускорения</t>
  </si>
  <si>
    <t>Давление ветра</t>
  </si>
  <si>
    <t>Район плавания</t>
  </si>
  <si>
    <t>z, m</t>
  </si>
  <si>
    <t>Неограниченный</t>
  </si>
  <si>
    <t>Ограниченный I</t>
  </si>
  <si>
    <t>Ограниченный II</t>
  </si>
  <si>
    <t>Множитель Y и расчетная высота волны</t>
  </si>
  <si>
    <t>Расч. Высота волны</t>
  </si>
  <si>
    <r>
      <t>(h)</t>
    </r>
    <r>
      <rPr>
        <vertAlign val="superscript"/>
        <sz val="10"/>
        <rFont val="Times New Roman Cyr"/>
        <family val="1"/>
      </rPr>
      <t>1/2</t>
    </r>
    <r>
      <rPr>
        <sz val="10"/>
        <rFont val="Times New Roman Cyr"/>
        <family val="1"/>
      </rPr>
      <t>/ B</t>
    </r>
  </si>
  <si>
    <t>0,04 и менее</t>
  </si>
  <si>
    <t>0,13 и более</t>
  </si>
  <si>
    <r>
      <t>Множитель X</t>
    </r>
    <r>
      <rPr>
        <b/>
        <u val="single"/>
        <vertAlign val="subscript"/>
        <sz val="10"/>
        <rFont val="Times New Roman Cyr"/>
        <family val="1"/>
      </rPr>
      <t>1</t>
    </r>
  </si>
  <si>
    <t>B/d</t>
  </si>
  <si>
    <t>2,4 и менее</t>
  </si>
  <si>
    <t>3,5 и более</t>
  </si>
  <si>
    <r>
      <t>X</t>
    </r>
    <r>
      <rPr>
        <u val="single"/>
        <vertAlign val="subscript"/>
        <sz val="10"/>
        <rFont val="Times New Roman Cyr"/>
        <family val="1"/>
      </rPr>
      <t>1</t>
    </r>
  </si>
  <si>
    <r>
      <t>Множитель X</t>
    </r>
    <r>
      <rPr>
        <b/>
        <u val="single"/>
        <vertAlign val="subscript"/>
        <sz val="10"/>
        <rFont val="Times New Roman Cyr"/>
        <family val="1"/>
      </rPr>
      <t>2</t>
    </r>
  </si>
  <si>
    <t>Cв</t>
  </si>
  <si>
    <t>0,45 и менее</t>
  </si>
  <si>
    <t>0,7 и более</t>
  </si>
  <si>
    <r>
      <t>X</t>
    </r>
    <r>
      <rPr>
        <u val="single"/>
        <vertAlign val="subscript"/>
        <sz val="10"/>
        <rFont val="Times New Roman Cyr"/>
        <family val="1"/>
      </rPr>
      <t>2</t>
    </r>
  </si>
  <si>
    <t>Коэффициент К</t>
  </si>
  <si>
    <t>Ак/LB, %</t>
  </si>
  <si>
    <t>4,0 и более</t>
  </si>
  <si>
    <t>К</t>
  </si>
  <si>
    <t>Амплитуда</t>
  </si>
  <si>
    <r>
      <t>(h</t>
    </r>
    <r>
      <rPr>
        <vertAlign val="subscript"/>
        <sz val="10"/>
        <rFont val="Times New Roman Cyr"/>
        <family val="1"/>
      </rPr>
      <t>o</t>
    </r>
    <r>
      <rPr>
        <sz val="10"/>
        <rFont val="Times New Roman Cyr"/>
        <family val="1"/>
      </rPr>
      <t>*B)/(Zg*D</t>
    </r>
    <r>
      <rPr>
        <vertAlign val="superscript"/>
        <sz val="10"/>
        <rFont val="Times New Roman Cyr"/>
        <family val="1"/>
      </rPr>
      <t>1/3</t>
    </r>
    <r>
      <rPr>
        <sz val="10"/>
        <rFont val="Times New Roman Cyr"/>
        <family val="1"/>
      </rPr>
      <t>)</t>
    </r>
  </si>
  <si>
    <r>
      <t>m</t>
    </r>
    <r>
      <rPr>
        <vertAlign val="subscript"/>
        <sz val="10"/>
        <rFont val="Times New Roman Cyr"/>
        <family val="1"/>
      </rPr>
      <t>o</t>
    </r>
  </si>
  <si>
    <t>m</t>
  </si>
  <si>
    <t>&lt;0,10</t>
  </si>
  <si>
    <t>Критерий ускорения</t>
  </si>
  <si>
    <t>3 и более</t>
  </si>
  <si>
    <t xml:space="preserve">h3%=3,5 м </t>
  </si>
  <si>
    <t>1,000</t>
  </si>
  <si>
    <t>Россия</t>
  </si>
  <si>
    <t>Сибирский-2133</t>
  </si>
  <si>
    <t>UBEH</t>
  </si>
  <si>
    <t>нет</t>
  </si>
  <si>
    <t>Новокемский</t>
  </si>
  <si>
    <t>Осло,Норвегия</t>
  </si>
  <si>
    <t>Еловый пиловочник</t>
  </si>
  <si>
    <t>Нижняя Мондома</t>
  </si>
  <si>
    <t>Монстерос.Швеция</t>
  </si>
  <si>
    <t>… июня 2002 г.</t>
  </si>
  <si>
    <t>Братиков А.В.</t>
  </si>
  <si>
    <t>Березовый баланс</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</si>
</sst>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000"/>
    <numFmt numFmtId="183" formatCode="0.00000000"/>
    <numFmt numFmtId="184" formatCode="0.0000000"/>
    <numFmt numFmtId="185" formatCode="0.000000"/>
    <numFmt numFmtId="186" formatCode="0.00000"/>
  </numFmts>
  <fonts count="50">
    <font>
      <sz val="10"/>
      <name val="Arial Cyr"/>
      <family val="0"/>
    </font>
    <font>
      <b/>
      <sz val="14"/>
      <name val="Arial Cyr"/>
      <family val="2"/>
    </font>
    <font>
      <b/>
      <sz val="12"/>
      <name val="Arial Cyr"/>
      <family val="2"/>
    </font>
    <font>
      <b/>
      <sz val="9"/>
      <name val="Arial Cyr"/>
      <family val="2"/>
    </font>
    <font>
      <b/>
      <sz val="8"/>
      <name val="Arial Cyr"/>
      <family val="2"/>
    </font>
    <font>
      <sz val="8"/>
      <name val="Arial Cyr"/>
      <family val="2"/>
    </font>
    <font>
      <sz val="6"/>
      <name val="Arial Cyr"/>
      <family val="2"/>
    </font>
    <font>
      <b/>
      <sz val="10"/>
      <name val="Arial Cyr"/>
      <family val="2"/>
    </font>
    <font>
      <vertAlign val="subscript"/>
      <sz val="10"/>
      <name val="Arial Cyr"/>
      <family val="2"/>
    </font>
    <font>
      <b/>
      <sz val="7"/>
      <name val="Arial Cyr"/>
      <family val="2"/>
    </font>
    <font>
      <sz val="7.5"/>
      <name val="Arial Cyr"/>
      <family val="2"/>
    </font>
    <font>
      <sz val="5.5"/>
      <name val="Arial Cyr"/>
      <family val="2"/>
    </font>
    <font>
      <vertAlign val="superscript"/>
      <sz val="8"/>
      <name val="Arial Cyr"/>
      <family val="2"/>
    </font>
    <font>
      <vertAlign val="superscript"/>
      <sz val="6"/>
      <name val="Arial Cyr"/>
      <family val="2"/>
    </font>
    <font>
      <b/>
      <vertAlign val="subscript"/>
      <sz val="9"/>
      <name val="Arial Cyr"/>
      <family val="2"/>
    </font>
    <font>
      <b/>
      <vertAlign val="subscript"/>
      <sz val="8"/>
      <name val="Arial Cyr"/>
      <family val="2"/>
    </font>
    <font>
      <vertAlign val="subscript"/>
      <sz val="8"/>
      <name val="Arial Cyr"/>
      <family val="2"/>
    </font>
    <font>
      <i/>
      <sz val="8"/>
      <name val="Arial Cyr"/>
      <family val="2"/>
    </font>
    <font>
      <i/>
      <sz val="8"/>
      <name val="Symbol"/>
      <family val="1"/>
    </font>
    <font>
      <sz val="8"/>
      <name val="Symbol"/>
      <family val="1"/>
    </font>
    <font>
      <i/>
      <vertAlign val="subscript"/>
      <sz val="8"/>
      <name val="Arial Cyr"/>
      <family val="2"/>
    </font>
    <font>
      <i/>
      <sz val="6"/>
      <name val="Arial Cyr"/>
      <family val="2"/>
    </font>
    <font>
      <i/>
      <sz val="7"/>
      <name val="Arial Cyr"/>
      <family val="2"/>
    </font>
    <font>
      <i/>
      <sz val="7.5"/>
      <name val="Arial Cyr"/>
      <family val="2"/>
    </font>
    <font>
      <sz val="8.5"/>
      <name val="Arial Cyr"/>
      <family val="2"/>
    </font>
    <font>
      <vertAlign val="subscript"/>
      <sz val="8.5"/>
      <name val="Arial Cyr"/>
      <family val="2"/>
    </font>
    <font>
      <sz val="10"/>
      <name val="Symbol"/>
      <family val="1"/>
    </font>
    <font>
      <sz val="7.3"/>
      <name val="Arial Cyr"/>
      <family val="2"/>
    </font>
    <font>
      <b/>
      <sz val="6"/>
      <name val="Arial Cyr"/>
      <family val="2"/>
    </font>
    <font>
      <sz val="9"/>
      <name val="Arial Cyr"/>
      <family val="2"/>
    </font>
    <font>
      <sz val="10"/>
      <name val="Arial"/>
      <family val="0"/>
    </font>
    <font>
      <b/>
      <i/>
      <sz val="10"/>
      <name val="Arial Cyr"/>
      <family val="2"/>
    </font>
    <font>
      <b/>
      <i/>
      <sz val="8"/>
      <name val="Arial Cyr"/>
      <family val="2"/>
    </font>
    <font>
      <sz val="7"/>
      <name val="Arial Cyr"/>
      <family val="2"/>
    </font>
    <font>
      <sz val="5"/>
      <name val="Arial Cyr"/>
      <family val="2"/>
    </font>
    <font>
      <b/>
      <u val="single"/>
      <sz val="14"/>
      <name val="Times New Roman Cyr"/>
      <family val="1"/>
    </font>
    <font>
      <sz val="10"/>
      <name val="Times New Roman Cyr"/>
      <family val="1"/>
    </font>
    <font>
      <b/>
      <u val="single"/>
      <sz val="10"/>
      <name val="Times New Roman Cyr"/>
      <family val="1"/>
    </font>
    <font>
      <b/>
      <sz val="10"/>
      <name val="Times New Roman Cyr"/>
      <family val="1"/>
    </font>
    <font>
      <sz val="8"/>
      <name val="Times New Roman Cyr"/>
      <family val="1"/>
    </font>
    <font>
      <sz val="9"/>
      <name val="Times New Roman Cyr"/>
      <family val="1"/>
    </font>
    <font>
      <sz val="6"/>
      <name val="Times New Roman Cyr"/>
      <family val="1"/>
    </font>
    <font>
      <vertAlign val="superscript"/>
      <sz val="10"/>
      <name val="Times New Roman Cyr"/>
      <family val="1"/>
    </font>
    <font>
      <b/>
      <u val="single"/>
      <vertAlign val="subscript"/>
      <sz val="10"/>
      <name val="Times New Roman Cyr"/>
      <family val="1"/>
    </font>
    <font>
      <u val="single"/>
      <vertAlign val="subscript"/>
      <sz val="10"/>
      <name val="Times New Roman Cyr"/>
      <family val="1"/>
    </font>
    <font>
      <sz val="11"/>
      <name val="Times New Roman Cyr"/>
      <family val="1"/>
    </font>
    <font>
      <vertAlign val="subscript"/>
      <sz val="10"/>
      <name val="Times New Roman Cyr"/>
      <family val="1"/>
    </font>
    <font>
      <b/>
      <i/>
      <sz val="10"/>
      <color indexed="10"/>
      <name val="Times New Roman Cyr"/>
      <family val="1"/>
    </font>
    <font>
      <b/>
      <sz val="10"/>
      <color indexed="10"/>
      <name val="Arial Cyr"/>
      <family val="2"/>
    </font>
    <font>
      <b/>
      <sz val="9"/>
      <name val="Symbol"/>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79">
    <xf numFmtId="0" fontId="0" fillId="0" borderId="0" xfId="0" applyAlignment="1">
      <alignment/>
    </xf>
    <xf numFmtId="0" fontId="0" fillId="0" borderId="0" xfId="0" applyAlignment="1">
      <alignment horizontal="right" vertical="center"/>
    </xf>
    <xf numFmtId="0" fontId="0" fillId="0" borderId="0" xfId="0" applyAlignment="1">
      <alignment horizontal="left"/>
    </xf>
    <xf numFmtId="0" fontId="0" fillId="0" borderId="1" xfId="0" applyBorder="1" applyAlignment="1">
      <alignment/>
    </xf>
    <xf numFmtId="0" fontId="5" fillId="0" borderId="2" xfId="0" applyFont="1" applyBorder="1" applyAlignment="1">
      <alignment/>
    </xf>
    <xf numFmtId="0" fontId="0" fillId="0" borderId="3" xfId="0" applyBorder="1" applyAlignment="1">
      <alignment/>
    </xf>
    <xf numFmtId="0" fontId="0" fillId="0" borderId="0" xfId="0" applyBorder="1" applyAlignment="1">
      <alignment/>
    </xf>
    <xf numFmtId="0" fontId="5" fillId="0" borderId="0" xfId="0" applyFont="1" applyAlignment="1">
      <alignment/>
    </xf>
    <xf numFmtId="0" fontId="6" fillId="0" borderId="1" xfId="0" applyFont="1" applyBorder="1" applyAlignment="1">
      <alignment/>
    </xf>
    <xf numFmtId="0" fontId="6" fillId="0" borderId="4" xfId="0" applyFont="1" applyBorder="1" applyAlignment="1">
      <alignment/>
    </xf>
    <xf numFmtId="0" fontId="5" fillId="0" borderId="5" xfId="0" applyFont="1" applyBorder="1" applyAlignment="1">
      <alignment/>
    </xf>
    <xf numFmtId="0" fontId="0" fillId="0" borderId="5" xfId="0" applyBorder="1" applyAlignment="1">
      <alignment/>
    </xf>
    <xf numFmtId="0" fontId="5" fillId="0" borderId="6" xfId="0" applyFont="1" applyBorder="1" applyAlignment="1">
      <alignment/>
    </xf>
    <xf numFmtId="0" fontId="0" fillId="0" borderId="0" xfId="0" applyAlignment="1">
      <alignment vertical="center"/>
    </xf>
    <xf numFmtId="0" fontId="4" fillId="0" borderId="0" xfId="0" applyFont="1" applyAlignment="1">
      <alignment horizontal="left"/>
    </xf>
    <xf numFmtId="0" fontId="5" fillId="0" borderId="0" xfId="0" applyFont="1" applyAlignment="1">
      <alignment horizontal="right"/>
    </xf>
    <xf numFmtId="0" fontId="6" fillId="0" borderId="0" xfId="0" applyFont="1" applyAlignment="1">
      <alignment/>
    </xf>
    <xf numFmtId="0" fontId="6" fillId="0" borderId="0" xfId="0" applyFont="1" applyAlignment="1">
      <alignment horizontal="right"/>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right"/>
    </xf>
    <xf numFmtId="0" fontId="0" fillId="0" borderId="0" xfId="0"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1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xf>
    <xf numFmtId="0" fontId="23" fillId="0" borderId="0" xfId="0" applyFont="1" applyBorder="1" applyAlignment="1">
      <alignment horizontal="left" vertical="center" wrapText="1"/>
    </xf>
    <xf numFmtId="0" fontId="24" fillId="0" borderId="0" xfId="0" applyFont="1" applyAlignment="1">
      <alignment/>
    </xf>
    <xf numFmtId="0" fontId="26" fillId="0" borderId="0" xfId="0" applyFont="1" applyBorder="1" applyAlignment="1">
      <alignment/>
    </xf>
    <xf numFmtId="0" fontId="0" fillId="0" borderId="0" xfId="0" applyAlignment="1">
      <alignment horizontal="center"/>
    </xf>
    <xf numFmtId="0" fontId="0" fillId="0" borderId="0" xfId="0" applyAlignment="1">
      <alignment/>
    </xf>
    <xf numFmtId="0" fontId="0" fillId="0" borderId="7" xfId="0" applyBorder="1" applyAlignment="1">
      <alignment/>
    </xf>
    <xf numFmtId="0" fontId="6" fillId="0" borderId="0" xfId="0" applyFont="1" applyBorder="1" applyAlignment="1">
      <alignment horizontal="right"/>
    </xf>
    <xf numFmtId="0" fontId="29" fillId="0" borderId="0" xfId="0" applyFont="1" applyAlignment="1">
      <alignment/>
    </xf>
    <xf numFmtId="0" fontId="0" fillId="0" borderId="0" xfId="0" applyAlignment="1">
      <alignment wrapText="1"/>
    </xf>
    <xf numFmtId="1" fontId="0" fillId="0" borderId="0" xfId="0" applyNumberFormat="1" applyAlignment="1">
      <alignment/>
    </xf>
    <xf numFmtId="180" fontId="0" fillId="0" borderId="0" xfId="0" applyNumberFormat="1" applyAlignment="1">
      <alignment/>
    </xf>
    <xf numFmtId="182" fontId="0" fillId="0" borderId="0" xfId="0" applyNumberFormat="1" applyAlignment="1">
      <alignment/>
    </xf>
    <xf numFmtId="0" fontId="0" fillId="0" borderId="7" xfId="0" applyBorder="1" applyAlignment="1" applyProtection="1">
      <alignment horizontal="centerContinuous"/>
      <protection locked="0"/>
    </xf>
    <xf numFmtId="0" fontId="0" fillId="0" borderId="0" xfId="0" applyBorder="1" applyAlignment="1" applyProtection="1">
      <alignment horizontal="centerContinuous"/>
      <protection locked="0"/>
    </xf>
    <xf numFmtId="0" fontId="0" fillId="0" borderId="4" xfId="0" applyBorder="1" applyAlignment="1" applyProtection="1">
      <alignment horizontal="centerContinuous"/>
      <protection locked="0"/>
    </xf>
    <xf numFmtId="0" fontId="6" fillId="0" borderId="7" xfId="0" applyFont="1" applyBorder="1" applyAlignment="1">
      <alignment horizontal="left"/>
    </xf>
    <xf numFmtId="0" fontId="6" fillId="0" borderId="0" xfId="0" applyFont="1" applyBorder="1" applyAlignment="1">
      <alignment horizontal="left"/>
    </xf>
    <xf numFmtId="0" fontId="0" fillId="0" borderId="0" xfId="0" applyAlignment="1" applyProtection="1">
      <alignment horizontal="centerContinuous"/>
      <protection locked="0"/>
    </xf>
    <xf numFmtId="0" fontId="0" fillId="0" borderId="3" xfId="0" applyBorder="1" applyAlignment="1">
      <alignment horizontal="left"/>
    </xf>
    <xf numFmtId="0" fontId="0" fillId="0" borderId="1" xfId="0" applyBorder="1" applyAlignment="1" applyProtection="1">
      <alignment horizontal="centerContinuous"/>
      <protection locked="0"/>
    </xf>
    <xf numFmtId="0" fontId="3"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wrapText="1"/>
    </xf>
    <xf numFmtId="0" fontId="5" fillId="0" borderId="0" xfId="0" applyFont="1" applyAlignment="1">
      <alignment/>
    </xf>
    <xf numFmtId="0" fontId="6" fillId="0" borderId="1" xfId="0" applyFont="1" applyBorder="1" applyAlignment="1">
      <alignment/>
    </xf>
    <xf numFmtId="0" fontId="1" fillId="0" borderId="0" xfId="0" applyFont="1" applyAlignment="1">
      <alignment horizontal="centerContinuous" vertical="center"/>
    </xf>
    <xf numFmtId="0" fontId="2" fillId="0" borderId="0" xfId="0" applyFont="1" applyAlignment="1">
      <alignment horizontal="centerContinuous" vertical="center"/>
    </xf>
    <xf numFmtId="0" fontId="0" fillId="0" borderId="3" xfId="0" applyBorder="1" applyAlignment="1" applyProtection="1">
      <alignment horizontal="centerContinuous"/>
      <protection locked="0"/>
    </xf>
    <xf numFmtId="0" fontId="0" fillId="0" borderId="8" xfId="0" applyBorder="1" applyAlignment="1" applyProtection="1">
      <alignment horizontal="centerContinuous"/>
      <protection locked="0"/>
    </xf>
    <xf numFmtId="0" fontId="5" fillId="0" borderId="2" xfId="0" applyFont="1" applyBorder="1" applyAlignment="1">
      <alignment horizontal="left"/>
    </xf>
    <xf numFmtId="0" fontId="5" fillId="0" borderId="3" xfId="0" applyFont="1" applyBorder="1" applyAlignment="1">
      <alignment horizontal="left"/>
    </xf>
    <xf numFmtId="0" fontId="6" fillId="0" borderId="1" xfId="0" applyFont="1" applyBorder="1" applyAlignment="1">
      <alignment horizontal="left"/>
    </xf>
    <xf numFmtId="0" fontId="7" fillId="0" borderId="1" xfId="0" applyFont="1" applyBorder="1" applyAlignment="1" applyProtection="1">
      <alignment horizontal="centerContinuous"/>
      <protection locked="0"/>
    </xf>
    <xf numFmtId="0" fontId="6" fillId="0" borderId="4" xfId="0" applyFont="1" applyBorder="1" applyAlignment="1">
      <alignment horizontal="left"/>
    </xf>
    <xf numFmtId="0" fontId="3" fillId="0" borderId="1" xfId="0" applyFont="1" applyBorder="1" applyAlignment="1">
      <alignment horizontal="left"/>
    </xf>
    <xf numFmtId="0" fontId="7" fillId="0" borderId="1" xfId="0" applyFont="1" applyBorder="1" applyAlignment="1">
      <alignment horizontal="left"/>
    </xf>
    <xf numFmtId="0" fontId="5" fillId="0" borderId="0" xfId="0" applyFont="1" applyAlignment="1">
      <alignment horizontal="left" vertical="center"/>
    </xf>
    <xf numFmtId="14" fontId="4" fillId="0" borderId="0" xfId="0" applyNumberFormat="1"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10" fillId="0" borderId="0" xfId="0" applyFont="1" applyAlignment="1">
      <alignment horizontal="centerContinuous" vertical="top"/>
    </xf>
    <xf numFmtId="0" fontId="5" fillId="0" borderId="2" xfId="0" applyFont="1" applyBorder="1" applyAlignment="1" applyProtection="1">
      <alignment horizontal="centerContinuous" vertical="center"/>
      <protection locked="0"/>
    </xf>
    <xf numFmtId="0" fontId="5" fillId="0" borderId="3" xfId="0" applyFont="1" applyBorder="1" applyAlignment="1" applyProtection="1">
      <alignment horizontal="centerContinuous" vertical="center"/>
      <protection locked="0"/>
    </xf>
    <xf numFmtId="0" fontId="5" fillId="0" borderId="8" xfId="0" applyFont="1" applyBorder="1" applyAlignment="1" applyProtection="1">
      <alignment horizontal="centerContinuous" vertical="center"/>
      <protection locked="0"/>
    </xf>
    <xf numFmtId="0" fontId="3" fillId="0" borderId="0" xfId="0" applyFont="1" applyAlignment="1">
      <alignment horizontal="left"/>
    </xf>
    <xf numFmtId="0" fontId="5" fillId="0" borderId="1" xfId="0" applyFont="1" applyBorder="1" applyAlignment="1" applyProtection="1">
      <alignment horizontal="centerContinuous" vertical="center"/>
      <protection locked="0"/>
    </xf>
    <xf numFmtId="0" fontId="5" fillId="0" borderId="9" xfId="0" applyFont="1" applyBorder="1" applyAlignment="1">
      <alignment horizontal="right" vertical="center"/>
    </xf>
    <xf numFmtId="0" fontId="5" fillId="0" borderId="4" xfId="0" applyFont="1" applyBorder="1" applyAlignment="1" applyProtection="1">
      <alignment horizontal="centerContinuous" vertical="center"/>
      <protection locked="0"/>
    </xf>
    <xf numFmtId="0" fontId="5" fillId="0" borderId="10" xfId="0" applyFont="1" applyBorder="1" applyAlignment="1" applyProtection="1">
      <alignment horizontal="centerContinuous" vertical="center"/>
      <protection locked="0"/>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8" xfId="0" applyFont="1" applyBorder="1" applyAlignment="1">
      <alignment horizontal="centerContinuous"/>
    </xf>
    <xf numFmtId="0" fontId="6" fillId="0" borderId="4" xfId="0" applyFont="1" applyBorder="1" applyAlignment="1">
      <alignment horizontal="centerContinuous"/>
    </xf>
    <xf numFmtId="0" fontId="6" fillId="0" borderId="1" xfId="0" applyFont="1" applyBorder="1" applyAlignment="1">
      <alignment horizontal="centerContinuous"/>
    </xf>
    <xf numFmtId="0" fontId="6" fillId="0" borderId="10" xfId="0" applyFont="1" applyBorder="1" applyAlignment="1">
      <alignment horizontal="centerContinuous"/>
    </xf>
    <xf numFmtId="0" fontId="6" fillId="0" borderId="0" xfId="0" applyFont="1" applyAlignment="1">
      <alignment horizontal="right" vertical="center"/>
    </xf>
    <xf numFmtId="0" fontId="6" fillId="0" borderId="9" xfId="0" applyFont="1" applyBorder="1" applyAlignment="1">
      <alignment horizontal="right" vertical="center"/>
    </xf>
    <xf numFmtId="2" fontId="5" fillId="0" borderId="1" xfId="0" applyNumberFormat="1" applyFont="1" applyBorder="1" applyAlignment="1" applyProtection="1">
      <alignment horizontal="centerContinuous" vertical="center"/>
      <protection locked="0"/>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1" xfId="0" applyFont="1" applyBorder="1" applyAlignment="1">
      <alignment horizontal="centerContinuous" vertical="center"/>
    </xf>
    <xf numFmtId="0" fontId="5" fillId="0" borderId="10" xfId="0" applyFont="1" applyBorder="1" applyAlignment="1">
      <alignment horizontal="centerContinuous" vertical="center"/>
    </xf>
    <xf numFmtId="0" fontId="6" fillId="0" borderId="0" xfId="0" applyFont="1" applyAlignment="1">
      <alignment horizontal="centerContinuous"/>
    </xf>
    <xf numFmtId="0" fontId="5" fillId="0" borderId="9" xfId="0" applyFont="1" applyBorder="1" applyAlignment="1">
      <alignment horizontal="right"/>
    </xf>
    <xf numFmtId="0" fontId="6" fillId="0" borderId="9" xfId="0" applyFont="1" applyBorder="1" applyAlignment="1">
      <alignment horizontal="right"/>
    </xf>
    <xf numFmtId="0" fontId="5"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vertical="center"/>
    </xf>
    <xf numFmtId="0" fontId="5" fillId="0" borderId="1" xfId="0" applyFont="1" applyBorder="1" applyAlignment="1">
      <alignment horizontal="centerContinuous"/>
    </xf>
    <xf numFmtId="0" fontId="0" fillId="0" borderId="9" xfId="0" applyBorder="1" applyAlignment="1">
      <alignment horizontal="centerContinuous" vertical="center"/>
    </xf>
    <xf numFmtId="0" fontId="5" fillId="0" borderId="0" xfId="0" applyFont="1" applyAlignment="1" applyProtection="1">
      <alignment horizontal="centerContinuous"/>
      <protection locked="0"/>
    </xf>
    <xf numFmtId="0" fontId="5" fillId="0" borderId="11" xfId="0" applyFont="1" applyBorder="1" applyAlignment="1">
      <alignment horizontal="centerContinuous" wrapText="1"/>
    </xf>
    <xf numFmtId="0" fontId="0" fillId="0" borderId="11" xfId="0" applyBorder="1" applyAlignment="1">
      <alignment horizontal="centerContinuous"/>
    </xf>
    <xf numFmtId="1" fontId="5" fillId="0" borderId="11" xfId="0" applyNumberFormat="1" applyFont="1" applyBorder="1" applyAlignment="1">
      <alignment horizontal="centerContinuous" vertical="center"/>
    </xf>
    <xf numFmtId="180" fontId="5" fillId="0" borderId="11" xfId="0" applyNumberFormat="1" applyFont="1" applyBorder="1" applyAlignment="1">
      <alignment horizontal="centerContinuous" vertical="center"/>
    </xf>
    <xf numFmtId="0" fontId="5" fillId="0" borderId="11" xfId="0" applyFont="1" applyBorder="1" applyAlignment="1">
      <alignment horizontal="centerContinuous" vertical="center"/>
    </xf>
    <xf numFmtId="0" fontId="17" fillId="0" borderId="11"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quotePrefix="1">
      <alignment horizontal="centerContinuous" vertical="center"/>
    </xf>
    <xf numFmtId="0" fontId="5" fillId="0" borderId="11" xfId="0" applyFont="1" applyBorder="1" applyAlignment="1" applyProtection="1">
      <alignment horizontal="centerContinuous" vertical="center"/>
      <protection locked="0"/>
    </xf>
    <xf numFmtId="2" fontId="5" fillId="0" borderId="6" xfId="0" applyNumberFormat="1" applyFont="1" applyBorder="1" applyAlignment="1" applyProtection="1">
      <alignment horizontal="centerContinuous" vertical="center"/>
      <protection locked="0"/>
    </xf>
    <xf numFmtId="2" fontId="5" fillId="0" borderId="5" xfId="0" applyNumberFormat="1" applyFont="1" applyBorder="1" applyAlignment="1" applyProtection="1">
      <alignment horizontal="centerContinuous" vertical="center"/>
      <protection locked="0"/>
    </xf>
    <xf numFmtId="2" fontId="5" fillId="0" borderId="12" xfId="0" applyNumberFormat="1" applyFont="1" applyBorder="1" applyAlignment="1" applyProtection="1">
      <alignment horizontal="centerContinuous" vertical="center"/>
      <protection locked="0"/>
    </xf>
    <xf numFmtId="0" fontId="4" fillId="0" borderId="0" xfId="0" applyFont="1" applyBorder="1" applyAlignment="1">
      <alignment horizontal="left"/>
    </xf>
    <xf numFmtId="0" fontId="4" fillId="0" borderId="0" xfId="0" applyFont="1" applyBorder="1" applyAlignment="1">
      <alignment horizontal="right"/>
    </xf>
    <xf numFmtId="0" fontId="28" fillId="0" borderId="0" xfId="0" applyFont="1" applyAlignment="1">
      <alignment horizontal="left"/>
    </xf>
    <xf numFmtId="0" fontId="28" fillId="0" borderId="0" xfId="0" applyFont="1" applyBorder="1" applyAlignment="1">
      <alignment horizontal="left"/>
    </xf>
    <xf numFmtId="0" fontId="28" fillId="0" borderId="0" xfId="0" applyFont="1" applyBorder="1" applyAlignment="1">
      <alignment horizontal="right"/>
    </xf>
    <xf numFmtId="0" fontId="5" fillId="0" borderId="0" xfId="0" applyFont="1" applyAlignment="1">
      <alignment horizontal="centerContinuous" vertical="center"/>
    </xf>
    <xf numFmtId="0" fontId="0" fillId="0" borderId="6" xfId="0" applyBorder="1" applyAlignment="1">
      <alignment horizontal="centerContinuous"/>
    </xf>
    <xf numFmtId="0" fontId="0" fillId="0" borderId="5" xfId="0" applyBorder="1" applyAlignment="1">
      <alignment horizontal="centerContinuous"/>
    </xf>
    <xf numFmtId="0" fontId="0" fillId="0" borderId="12" xfId="0" applyBorder="1" applyAlignment="1">
      <alignment horizontal="centerContinuous"/>
    </xf>
    <xf numFmtId="0" fontId="0" fillId="0" borderId="12" xfId="0" applyBorder="1" applyAlignment="1">
      <alignment/>
    </xf>
    <xf numFmtId="0" fontId="5" fillId="0" borderId="6" xfId="0" applyFont="1" applyBorder="1" applyAlignment="1">
      <alignment horizontal="left" vertical="center" wrapText="1"/>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0" fillId="0" borderId="6" xfId="0" applyBorder="1" applyAlignment="1">
      <alignment/>
    </xf>
    <xf numFmtId="0" fontId="0" fillId="0" borderId="9" xfId="0" applyBorder="1" applyAlignment="1">
      <alignment/>
    </xf>
    <xf numFmtId="0" fontId="32" fillId="0" borderId="0" xfId="0" applyFont="1" applyAlignment="1">
      <alignment vertical="center"/>
    </xf>
    <xf numFmtId="0" fontId="32" fillId="0" borderId="0" xfId="0" applyFont="1" applyAlignment="1">
      <alignment/>
    </xf>
    <xf numFmtId="0" fontId="10" fillId="0" borderId="0" xfId="0" applyFont="1" applyAlignment="1">
      <alignment horizontal="centerContinuous"/>
    </xf>
    <xf numFmtId="0" fontId="6" fillId="0" borderId="9" xfId="0" applyFont="1" applyBorder="1" applyAlignment="1">
      <alignment horizontal="centerContinuous"/>
    </xf>
    <xf numFmtId="0" fontId="33" fillId="0" borderId="0" xfId="0" applyFont="1" applyAlignment="1">
      <alignment horizontal="centerContinuous"/>
    </xf>
    <xf numFmtId="0" fontId="5" fillId="0" borderId="0" xfId="0" applyFont="1" applyBorder="1" applyAlignment="1">
      <alignment horizontal="centerContinuous"/>
    </xf>
    <xf numFmtId="0" fontId="5" fillId="0" borderId="7" xfId="0" applyFont="1" applyBorder="1" applyAlignment="1">
      <alignment horizontal="centerContinuous"/>
    </xf>
    <xf numFmtId="0" fontId="5" fillId="0" borderId="9" xfId="0" applyFont="1" applyBorder="1" applyAlignment="1">
      <alignment horizontal="centerContinuous"/>
    </xf>
    <xf numFmtId="0" fontId="33" fillId="0" borderId="9" xfId="0" applyFont="1" applyBorder="1" applyAlignment="1">
      <alignment horizontal="centerContinuous"/>
    </xf>
    <xf numFmtId="0" fontId="5" fillId="0" borderId="0" xfId="0" applyFont="1" applyAlignment="1" applyProtection="1">
      <alignment horizontal="centerContinuous" vertical="center"/>
      <protection locked="0"/>
    </xf>
    <xf numFmtId="0" fontId="3" fillId="0" borderId="0" xfId="0" applyFont="1" applyAlignment="1">
      <alignment horizontal="centerContinuous"/>
    </xf>
    <xf numFmtId="0" fontId="17" fillId="0" borderId="6" xfId="0" applyFont="1" applyBorder="1" applyAlignment="1">
      <alignment horizontal="centerContinuous" vertical="center"/>
    </xf>
    <xf numFmtId="0" fontId="17" fillId="0" borderId="5" xfId="0" applyFont="1" applyBorder="1" applyAlignment="1">
      <alignment horizontal="centerContinuous" vertical="center"/>
    </xf>
    <xf numFmtId="0" fontId="17" fillId="0" borderId="12" xfId="0" applyFont="1" applyBorder="1" applyAlignment="1">
      <alignment horizontal="centerContinuous" vertical="center"/>
    </xf>
    <xf numFmtId="0" fontId="33" fillId="0" borderId="7" xfId="0" applyFont="1" applyBorder="1" applyAlignment="1">
      <alignment/>
    </xf>
    <xf numFmtId="0" fontId="33" fillId="0" borderId="0" xfId="0" applyFont="1" applyAlignment="1">
      <alignment/>
    </xf>
    <xf numFmtId="0" fontId="33" fillId="0" borderId="0" xfId="0" applyFont="1" applyAlignment="1">
      <alignment horizontal="right"/>
    </xf>
    <xf numFmtId="0" fontId="35" fillId="0" borderId="0" xfId="0" applyFont="1" applyAlignment="1">
      <alignment horizontal="centerContinuous"/>
    </xf>
    <xf numFmtId="0" fontId="36" fillId="0" borderId="0" xfId="0" applyFont="1" applyAlignment="1">
      <alignment/>
    </xf>
    <xf numFmtId="0" fontId="37" fillId="0" borderId="0" xfId="0" applyFont="1" applyAlignment="1">
      <alignment horizontal="centerContinuous"/>
    </xf>
    <xf numFmtId="0" fontId="38" fillId="0" borderId="0" xfId="0" applyFont="1" applyAlignment="1">
      <alignment/>
    </xf>
    <xf numFmtId="0" fontId="36" fillId="0" borderId="13" xfId="0" applyFont="1" applyBorder="1" applyAlignment="1">
      <alignment horizontal="centerContinuous"/>
    </xf>
    <xf numFmtId="0" fontId="36" fillId="0" borderId="6" xfId="0" applyFont="1" applyBorder="1" applyAlignment="1">
      <alignment horizontal="centerContinuous"/>
    </xf>
    <xf numFmtId="0" fontId="36" fillId="0" borderId="5" xfId="0" applyFont="1" applyBorder="1" applyAlignment="1">
      <alignment horizontal="centerContinuous"/>
    </xf>
    <xf numFmtId="0" fontId="36" fillId="0" borderId="12" xfId="0" applyFont="1" applyBorder="1" applyAlignment="1">
      <alignment horizontal="centerContinuous"/>
    </xf>
    <xf numFmtId="0" fontId="36" fillId="0" borderId="14" xfId="0" applyFont="1" applyBorder="1" applyAlignment="1">
      <alignment horizontal="centerContinuous"/>
    </xf>
    <xf numFmtId="0" fontId="36" fillId="0" borderId="11" xfId="0" applyFont="1" applyBorder="1" applyAlignment="1">
      <alignment/>
    </xf>
    <xf numFmtId="0" fontId="39" fillId="0" borderId="11" xfId="0" applyFont="1" applyBorder="1" applyAlignment="1">
      <alignment/>
    </xf>
    <xf numFmtId="0" fontId="40" fillId="0" borderId="11" xfId="0" applyFont="1" applyBorder="1" applyAlignment="1">
      <alignment/>
    </xf>
    <xf numFmtId="0" fontId="36" fillId="0" borderId="11" xfId="0" applyFont="1" applyBorder="1" applyAlignment="1">
      <alignment/>
    </xf>
    <xf numFmtId="1" fontId="40" fillId="0" borderId="11" xfId="0" applyNumberFormat="1" applyFont="1" applyBorder="1" applyAlignment="1">
      <alignment/>
    </xf>
    <xf numFmtId="0" fontId="41" fillId="0" borderId="2" xfId="0" applyFont="1" applyBorder="1" applyAlignment="1">
      <alignment horizontal="centerContinuous" wrapText="1"/>
    </xf>
    <xf numFmtId="0" fontId="41" fillId="0" borderId="8" xfId="0" applyFont="1" applyBorder="1" applyAlignment="1">
      <alignment horizontal="centerContinuous" wrapText="1"/>
    </xf>
    <xf numFmtId="0" fontId="36" fillId="0" borderId="0" xfId="0" applyFont="1" applyAlignment="1">
      <alignment/>
    </xf>
    <xf numFmtId="0" fontId="41" fillId="0" borderId="4" xfId="0" applyFont="1" applyBorder="1" applyAlignment="1">
      <alignment horizontal="centerContinuous" wrapText="1"/>
    </xf>
    <xf numFmtId="0" fontId="41" fillId="0" borderId="10" xfId="0" applyFont="1" applyBorder="1" applyAlignment="1">
      <alignment horizontal="centerContinuous" wrapText="1"/>
    </xf>
    <xf numFmtId="0" fontId="41" fillId="0" borderId="11" xfId="0" applyFont="1" applyBorder="1" applyAlignment="1">
      <alignment wrapText="1"/>
    </xf>
    <xf numFmtId="181" fontId="36" fillId="0" borderId="11" xfId="0" applyNumberFormat="1" applyFont="1" applyBorder="1" applyAlignment="1">
      <alignment horizontal="centerContinuous"/>
    </xf>
    <xf numFmtId="181" fontId="36" fillId="0" borderId="11" xfId="0" applyNumberFormat="1" applyFont="1" applyBorder="1" applyAlignment="1">
      <alignment/>
    </xf>
    <xf numFmtId="0" fontId="37" fillId="0" borderId="1" xfId="0" applyFont="1" applyBorder="1" applyAlignment="1">
      <alignment horizontal="centerContinuous"/>
    </xf>
    <xf numFmtId="0" fontId="37" fillId="0" borderId="0" xfId="0" applyFont="1" applyAlignment="1">
      <alignment horizontal="center"/>
    </xf>
    <xf numFmtId="0" fontId="41" fillId="0" borderId="11" xfId="0" applyFont="1" applyBorder="1" applyAlignment="1">
      <alignment horizontal="centerContinuous" wrapText="1"/>
    </xf>
    <xf numFmtId="2" fontId="39" fillId="0" borderId="11" xfId="0" applyNumberFormat="1" applyFont="1" applyBorder="1" applyAlignment="1">
      <alignment horizontal="centerContinuous"/>
    </xf>
    <xf numFmtId="2" fontId="39" fillId="0" borderId="11" xfId="0" applyNumberFormat="1" applyFont="1" applyBorder="1" applyAlignment="1">
      <alignment/>
    </xf>
    <xf numFmtId="0" fontId="36" fillId="0" borderId="11" xfId="0" applyFont="1" applyBorder="1" applyAlignment="1">
      <alignment horizontal="centerContinuous"/>
    </xf>
    <xf numFmtId="0" fontId="45" fillId="0" borderId="0" xfId="0" applyFont="1" applyAlignment="1">
      <alignment horizontal="centerContinuous"/>
    </xf>
    <xf numFmtId="1" fontId="38" fillId="0" borderId="0" xfId="0" applyNumberFormat="1" applyFont="1" applyAlignment="1">
      <alignment/>
    </xf>
    <xf numFmtId="2" fontId="38" fillId="0" borderId="0" xfId="0" applyNumberFormat="1" applyFont="1" applyAlignment="1">
      <alignment/>
    </xf>
    <xf numFmtId="2" fontId="36" fillId="0" borderId="11" xfId="0" applyNumberFormat="1" applyFont="1" applyBorder="1" applyAlignment="1">
      <alignment horizontal="centerContinuous"/>
    </xf>
    <xf numFmtId="0" fontId="36" fillId="0" borderId="0" xfId="0" applyFont="1" applyAlignment="1">
      <alignment horizontal="centerContinuous"/>
    </xf>
    <xf numFmtId="2" fontId="36" fillId="0" borderId="11" xfId="0" applyNumberFormat="1" applyFont="1" applyBorder="1" applyAlignment="1">
      <alignment/>
    </xf>
    <xf numFmtId="181" fontId="40" fillId="0" borderId="11" xfId="0" applyNumberFormat="1" applyFont="1" applyBorder="1" applyAlignment="1">
      <alignment/>
    </xf>
    <xf numFmtId="181" fontId="39" fillId="0" borderId="11" xfId="0" applyNumberFormat="1" applyFont="1" applyBorder="1" applyAlignment="1">
      <alignment/>
    </xf>
    <xf numFmtId="0" fontId="0" fillId="0" borderId="2" xfId="0" applyBorder="1" applyAlignment="1">
      <alignment/>
    </xf>
    <xf numFmtId="0" fontId="0" fillId="0" borderId="8" xfId="0" applyBorder="1" applyAlignment="1">
      <alignment/>
    </xf>
    <xf numFmtId="0" fontId="0" fillId="0" borderId="4" xfId="0" applyBorder="1" applyAlignment="1">
      <alignment/>
    </xf>
    <xf numFmtId="0" fontId="0" fillId="0" borderId="10" xfId="0" applyBorder="1" applyAlignment="1">
      <alignment/>
    </xf>
    <xf numFmtId="2" fontId="0" fillId="0" borderId="0" xfId="0" applyNumberFormat="1" applyBorder="1" applyAlignment="1">
      <alignment/>
    </xf>
    <xf numFmtId="2" fontId="36" fillId="0" borderId="0" xfId="0" applyNumberFormat="1" applyFont="1" applyAlignment="1">
      <alignment/>
    </xf>
    <xf numFmtId="0" fontId="5" fillId="0" borderId="0" xfId="0" applyFont="1" applyBorder="1" applyAlignment="1">
      <alignment horizontal="left"/>
    </xf>
    <xf numFmtId="0" fontId="1"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xf>
    <xf numFmtId="0" fontId="3" fillId="0" borderId="0" xfId="0" applyFont="1" applyBorder="1" applyAlignment="1">
      <alignment horizontal="centerContinuous" vertical="center"/>
    </xf>
    <xf numFmtId="0" fontId="4" fillId="0" borderId="0" xfId="0" applyFont="1" applyBorder="1" applyAlignment="1">
      <alignment horizontal="centerContinuous" vertical="center"/>
    </xf>
    <xf numFmtId="181" fontId="0" fillId="0" borderId="0" xfId="0" applyNumberFormat="1" applyBorder="1" applyAlignment="1">
      <alignment/>
    </xf>
    <xf numFmtId="0" fontId="0" fillId="0" borderId="0" xfId="0" applyBorder="1" applyAlignment="1">
      <alignment horizontal="right"/>
    </xf>
    <xf numFmtId="2" fontId="0" fillId="0" borderId="0" xfId="0" applyNumberFormat="1" applyBorder="1" applyAlignment="1">
      <alignment horizontal="center"/>
    </xf>
    <xf numFmtId="0" fontId="7" fillId="0" borderId="1" xfId="0" applyFont="1" applyBorder="1" applyAlignment="1">
      <alignment/>
    </xf>
    <xf numFmtId="0" fontId="7" fillId="0" borderId="3" xfId="0" applyFont="1" applyBorder="1" applyAlignment="1" applyProtection="1">
      <alignment horizontal="centerContinuous"/>
      <protection locked="0"/>
    </xf>
    <xf numFmtId="0" fontId="7" fillId="0" borderId="8" xfId="0" applyFont="1" applyBorder="1" applyAlignment="1" applyProtection="1">
      <alignment horizontal="centerContinuous"/>
      <protection locked="0"/>
    </xf>
    <xf numFmtId="0" fontId="7" fillId="0" borderId="1" xfId="0" applyFont="1" applyBorder="1" applyAlignment="1" applyProtection="1">
      <alignment horizontal="centerContinuous" vertical="center"/>
      <protection locked="0"/>
    </xf>
    <xf numFmtId="0" fontId="4" fillId="0" borderId="3" xfId="0" applyFont="1" applyBorder="1" applyAlignment="1">
      <alignment horizontal="left"/>
    </xf>
    <xf numFmtId="0" fontId="7" fillId="0" borderId="0" xfId="0" applyFont="1" applyBorder="1" applyAlignment="1">
      <alignment/>
    </xf>
    <xf numFmtId="0" fontId="7" fillId="0" borderId="0" xfId="0" applyFont="1" applyAlignment="1" applyProtection="1">
      <alignment horizontal="centerContinuous"/>
      <protection locked="0"/>
    </xf>
    <xf numFmtId="0" fontId="7" fillId="0" borderId="0" xfId="0" applyFont="1" applyBorder="1" applyAlignment="1" applyProtection="1">
      <alignment horizontal="centerContinuous"/>
      <protection locked="0"/>
    </xf>
    <xf numFmtId="2" fontId="7" fillId="0" borderId="0" xfId="0" applyNumberFormat="1" applyFont="1" applyBorder="1" applyAlignment="1">
      <alignment/>
    </xf>
    <xf numFmtId="2" fontId="7" fillId="0" borderId="0" xfId="0" applyNumberFormat="1" applyFont="1" applyAlignment="1" applyProtection="1">
      <alignment horizontal="centerContinuous"/>
      <protection locked="0"/>
    </xf>
    <xf numFmtId="181" fontId="36" fillId="0" borderId="0" xfId="0" applyNumberFormat="1" applyFont="1" applyAlignment="1">
      <alignment/>
    </xf>
    <xf numFmtId="0" fontId="33" fillId="0" borderId="0" xfId="0" applyFont="1" applyAlignment="1">
      <alignment horizontal="right" vertical="center"/>
    </xf>
    <xf numFmtId="0" fontId="34" fillId="0" borderId="0" xfId="0" applyFont="1" applyAlignment="1">
      <alignment horizontal="right" vertical="center"/>
    </xf>
    <xf numFmtId="2" fontId="47" fillId="0" borderId="11" xfId="0" applyNumberFormat="1" applyFont="1" applyBorder="1" applyAlignment="1">
      <alignment horizontal="centerContinuous"/>
    </xf>
    <xf numFmtId="0" fontId="47" fillId="0" borderId="11" xfId="0" applyFont="1" applyBorder="1" applyAlignment="1">
      <alignment/>
    </xf>
    <xf numFmtId="0" fontId="47" fillId="0" borderId="0" xfId="0" applyFont="1" applyAlignment="1">
      <alignment/>
    </xf>
    <xf numFmtId="0" fontId="27" fillId="0" borderId="0" xfId="0" applyFont="1" applyAlignment="1">
      <alignment horizontal="left" vertical="center" wrapText="1"/>
    </xf>
    <xf numFmtId="0" fontId="6" fillId="0" borderId="0" xfId="0" applyFont="1" applyAlignment="1">
      <alignment horizontal="left" vertical="center" wrapText="1"/>
    </xf>
    <xf numFmtId="0" fontId="33" fillId="0" borderId="0" xfId="0" applyFont="1" applyAlignment="1">
      <alignment horizontal="left" vertical="center" wrapText="1"/>
    </xf>
    <xf numFmtId="0" fontId="27" fillId="0" borderId="0" xfId="0" applyFont="1" applyAlignment="1">
      <alignment horizontal="right" vertical="center"/>
    </xf>
    <xf numFmtId="0" fontId="6" fillId="0" borderId="0" xfId="0" applyFont="1" applyAlignment="1">
      <alignment horizontal="left"/>
    </xf>
    <xf numFmtId="0" fontId="0" fillId="0" borderId="0" xfId="0" applyAlignment="1">
      <alignment horizontal="right" wrapText="1"/>
    </xf>
    <xf numFmtId="0" fontId="0" fillId="0" borderId="0" xfId="0" applyAlignment="1">
      <alignment horizontal="right"/>
    </xf>
    <xf numFmtId="0" fontId="7" fillId="0" borderId="1" xfId="0" applyFont="1" applyBorder="1" applyAlignment="1">
      <alignment horizontal="centerContinuous"/>
    </xf>
    <xf numFmtId="0" fontId="7" fillId="0" borderId="10" xfId="0" applyFont="1" applyBorder="1" applyAlignment="1">
      <alignment horizontal="centerContinuous"/>
    </xf>
    <xf numFmtId="0" fontId="32" fillId="0" borderId="3" xfId="0" applyFont="1" applyBorder="1" applyAlignment="1" applyProtection="1">
      <alignment horizontal="centerContinuous" vertical="center"/>
      <protection locked="0"/>
    </xf>
    <xf numFmtId="0" fontId="32" fillId="0" borderId="8" xfId="0" applyFont="1" applyBorder="1" applyAlignment="1" applyProtection="1">
      <alignment horizontal="centerContinuous" vertical="center"/>
      <protection locked="0"/>
    </xf>
    <xf numFmtId="0" fontId="32" fillId="0" borderId="4" xfId="0" applyFont="1" applyBorder="1" applyAlignment="1" applyProtection="1">
      <alignment horizontal="centerContinuous" vertical="center"/>
      <protection locked="0"/>
    </xf>
    <xf numFmtId="0" fontId="32" fillId="0" borderId="1" xfId="0" applyFont="1" applyBorder="1" applyAlignment="1" applyProtection="1">
      <alignment horizontal="centerContinuous" vertical="center"/>
      <protection locked="0"/>
    </xf>
    <xf numFmtId="0" fontId="32" fillId="0" borderId="10" xfId="0" applyFont="1" applyBorder="1" applyAlignment="1" applyProtection="1">
      <alignment horizontal="centerContinuous" vertical="center"/>
      <protection locked="0"/>
    </xf>
    <xf numFmtId="0" fontId="32" fillId="0" borderId="2" xfId="0" applyFont="1" applyBorder="1" applyAlignment="1" applyProtection="1">
      <alignment horizontal="centerContinuous" vertical="center"/>
      <protection locked="0"/>
    </xf>
    <xf numFmtId="2" fontId="4" fillId="0" borderId="0" xfId="0" applyNumberFormat="1" applyFont="1" applyAlignment="1" applyProtection="1">
      <alignment horizontal="centerContinuous" vertical="center"/>
      <protection locked="0"/>
    </xf>
    <xf numFmtId="2" fontId="4" fillId="0" borderId="1" xfId="0" applyNumberFormat="1" applyFont="1" applyBorder="1" applyAlignment="1" applyProtection="1">
      <alignment horizontal="centerContinuous" vertical="center"/>
      <protection locked="0"/>
    </xf>
    <xf numFmtId="2" fontId="32" fillId="0" borderId="6" xfId="0" applyNumberFormat="1" applyFont="1" applyBorder="1" applyAlignment="1" applyProtection="1">
      <alignment horizontal="centerContinuous" vertical="center"/>
      <protection locked="0"/>
    </xf>
    <xf numFmtId="2" fontId="32" fillId="0" borderId="5" xfId="0" applyNumberFormat="1" applyFont="1" applyBorder="1" applyAlignment="1" applyProtection="1">
      <alignment horizontal="centerContinuous" vertical="center"/>
      <protection locked="0"/>
    </xf>
    <xf numFmtId="2" fontId="32" fillId="0" borderId="12" xfId="0" applyNumberFormat="1" applyFont="1" applyBorder="1" applyAlignment="1" applyProtection="1">
      <alignment horizontal="centerContinuous" vertical="center"/>
      <protection locked="0"/>
    </xf>
    <xf numFmtId="0" fontId="5" fillId="0" borderId="0" xfId="0" applyFont="1" applyBorder="1" applyAlignment="1">
      <alignment horizontal="left" vertical="center" wrapText="1"/>
    </xf>
    <xf numFmtId="0" fontId="5" fillId="0" borderId="7" xfId="0" applyFont="1" applyBorder="1" applyAlignment="1">
      <alignment horizontal="left"/>
    </xf>
    <xf numFmtId="0" fontId="5" fillId="0" borderId="1" xfId="0" applyFont="1" applyBorder="1" applyAlignment="1">
      <alignment horizontal="left"/>
    </xf>
    <xf numFmtId="0" fontId="5" fillId="0" borderId="7" xfId="0" applyFont="1" applyBorder="1" applyAlignment="1">
      <alignment horizontal="left" vertical="center"/>
    </xf>
    <xf numFmtId="0" fontId="48" fillId="0" borderId="0" xfId="0" applyFont="1" applyBorder="1" applyAlignment="1">
      <alignment horizontal="center"/>
    </xf>
    <xf numFmtId="2" fontId="48" fillId="0" borderId="0" xfId="0" applyNumberFormat="1" applyFont="1" applyBorder="1" applyAlignment="1">
      <alignment/>
    </xf>
    <xf numFmtId="181" fontId="48" fillId="0" borderId="0" xfId="0" applyNumberFormat="1" applyFont="1" applyBorder="1" applyAlignment="1">
      <alignment/>
    </xf>
    <xf numFmtId="2" fontId="48" fillId="0" borderId="0" xfId="0" applyNumberFormat="1" applyFont="1" applyBorder="1" applyAlignment="1">
      <alignment horizontal="center"/>
    </xf>
    <xf numFmtId="0" fontId="48" fillId="0" borderId="0" xfId="0" applyFont="1" applyBorder="1" applyAlignment="1">
      <alignment/>
    </xf>
    <xf numFmtId="0" fontId="5" fillId="0" borderId="9" xfId="0" applyFont="1" applyBorder="1" applyAlignment="1">
      <alignment horizontal="centerContinuous" vertical="center"/>
    </xf>
    <xf numFmtId="0" fontId="7" fillId="0" borderId="10" xfId="0" applyFont="1" applyBorder="1" applyAlignment="1" applyProtection="1">
      <alignment horizontal="centerContinuous" vertical="center"/>
      <protection locked="0"/>
    </xf>
    <xf numFmtId="0" fontId="6" fillId="0" borderId="7" xfId="0" applyFont="1" applyBorder="1" applyAlignment="1">
      <alignment horizontal="centerContinuous"/>
    </xf>
    <xf numFmtId="0" fontId="6" fillId="0" borderId="0" xfId="0" applyFont="1" applyBorder="1" applyAlignment="1">
      <alignment horizontal="centerContinuous"/>
    </xf>
    <xf numFmtId="0" fontId="49" fillId="0" borderId="0" xfId="0" applyFont="1" applyAlignment="1">
      <alignment horizontal="center" vertical="center"/>
    </xf>
    <xf numFmtId="2" fontId="4" fillId="0" borderId="0" xfId="0" applyNumberFormat="1"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vertical="center"/>
    </xf>
    <xf numFmtId="0" fontId="3" fillId="0" borderId="0" xfId="0" applyFont="1" applyAlignment="1">
      <alignment horizontal="center" vertical="center"/>
    </xf>
    <xf numFmtId="0" fontId="4" fillId="0" borderId="7" xfId="0" applyFont="1" applyBorder="1" applyAlignment="1">
      <alignment horizontal="left"/>
    </xf>
    <xf numFmtId="0" fontId="28" fillId="0" borderId="7" xfId="0" applyFont="1" applyBorder="1" applyAlignment="1">
      <alignment horizontal="left"/>
    </xf>
    <xf numFmtId="2" fontId="5" fillId="0" borderId="0" xfId="0" applyNumberFormat="1" applyFont="1" applyAlignment="1">
      <alignment vertical="center"/>
    </xf>
    <xf numFmtId="181" fontId="5" fillId="0" borderId="0" xfId="0" applyNumberFormat="1" applyFont="1" applyAlignment="1">
      <alignment vertical="center"/>
    </xf>
    <xf numFmtId="181" fontId="5" fillId="0" borderId="0" xfId="0" applyNumberFormat="1" applyFont="1" applyBorder="1" applyAlignment="1">
      <alignment vertical="center"/>
    </xf>
    <xf numFmtId="2" fontId="2" fillId="0" borderId="0" xfId="0" applyNumberFormat="1" applyFont="1" applyAlignment="1">
      <alignment/>
    </xf>
    <xf numFmtId="180" fontId="0" fillId="0" borderId="11" xfId="0" applyNumberFormat="1" applyFont="1" applyBorder="1" applyAlignment="1">
      <alignment horizontal="centerContinuous" vertical="center"/>
    </xf>
    <xf numFmtId="0" fontId="0" fillId="0" borderId="11" xfId="0" applyFont="1" applyBorder="1" applyAlignment="1" quotePrefix="1">
      <alignment horizontal="centerContinuous" vertical="center"/>
    </xf>
    <xf numFmtId="0" fontId="0" fillId="0" borderId="11" xfId="0" applyFont="1" applyBorder="1" applyAlignment="1">
      <alignment horizontal="centerContinuous" vertical="center"/>
    </xf>
    <xf numFmtId="2" fontId="0" fillId="0" borderId="6" xfId="0" applyNumberFormat="1" applyFont="1" applyBorder="1" applyAlignment="1" applyProtection="1">
      <alignment horizontal="centerContinuous" vertical="center"/>
      <protection locked="0"/>
    </xf>
    <xf numFmtId="2" fontId="0" fillId="0" borderId="5" xfId="0" applyNumberFormat="1" applyFont="1" applyBorder="1" applyAlignment="1" applyProtection="1">
      <alignment horizontal="centerContinuous" vertical="center"/>
      <protection locked="0"/>
    </xf>
    <xf numFmtId="2" fontId="0" fillId="0" borderId="12" xfId="0" applyNumberFormat="1" applyFont="1" applyBorder="1" applyAlignment="1" applyProtection="1">
      <alignment horizontal="centerContinuous" vertical="center"/>
      <protection locked="0"/>
    </xf>
    <xf numFmtId="2" fontId="7" fillId="0" borderId="1" xfId="0" applyNumberFormat="1" applyFont="1" applyBorder="1" applyAlignment="1" applyProtection="1">
      <alignment horizontal="centerContinuous" vertical="center"/>
      <protection locked="0"/>
    </xf>
    <xf numFmtId="0" fontId="32" fillId="0" borderId="8"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0" xfId="0" applyFont="1" applyBorder="1" applyAlignment="1" applyProtection="1">
      <alignment horizontal="center"/>
      <protection locked="0"/>
    </xf>
    <xf numFmtId="2" fontId="31" fillId="0" borderId="6" xfId="0" applyNumberFormat="1" applyFont="1" applyBorder="1" applyAlignment="1" applyProtection="1">
      <alignment horizontal="center" vertical="center"/>
      <protection locked="0"/>
    </xf>
    <xf numFmtId="2" fontId="31" fillId="0" borderId="12" xfId="0" applyNumberFormat="1" applyFont="1" applyBorder="1" applyAlignment="1" applyProtection="1">
      <alignment horizontal="center" vertical="center"/>
      <protection locked="0"/>
    </xf>
    <xf numFmtId="0" fontId="7" fillId="0" borderId="6" xfId="0" applyFont="1" applyBorder="1" applyAlignment="1">
      <alignment horizontal="center"/>
    </xf>
    <xf numFmtId="0" fontId="7" fillId="0" borderId="5" xfId="0" applyFont="1" applyBorder="1" applyAlignment="1">
      <alignment horizontal="center"/>
    </xf>
    <xf numFmtId="0" fontId="7" fillId="0" borderId="12" xfId="0" applyFont="1" applyBorder="1" applyAlignment="1">
      <alignment horizontal="center"/>
    </xf>
    <xf numFmtId="0" fontId="32" fillId="0" borderId="2" xfId="0" applyFont="1" applyBorder="1" applyAlignment="1" applyProtection="1">
      <alignment horizontal="left" vertical="center"/>
      <protection locked="0"/>
    </xf>
    <xf numFmtId="0" fontId="32" fillId="0" borderId="3" xfId="0" applyFont="1" applyBorder="1" applyAlignment="1" applyProtection="1">
      <alignment horizontal="left" vertical="center"/>
      <protection locked="0"/>
    </xf>
    <xf numFmtId="0" fontId="32" fillId="0" borderId="8" xfId="0" applyFont="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32" fillId="0" borderId="2" xfId="0" applyFont="1" applyBorder="1" applyAlignment="1" applyProtection="1">
      <alignment horizontal="center" vertical="center"/>
      <protection locked="0"/>
    </xf>
    <xf numFmtId="0" fontId="32" fillId="0" borderId="3"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2" fontId="32" fillId="0" borderId="2" xfId="0" applyNumberFormat="1" applyFont="1" applyBorder="1" applyAlignment="1" applyProtection="1">
      <alignment horizontal="center" vertical="center"/>
      <protection locked="0"/>
    </xf>
    <xf numFmtId="2" fontId="32" fillId="0" borderId="3" xfId="0" applyNumberFormat="1" applyFont="1" applyBorder="1" applyAlignment="1" applyProtection="1">
      <alignment horizontal="center" vertical="center"/>
      <protection locked="0"/>
    </xf>
    <xf numFmtId="2" fontId="32" fillId="0" borderId="8" xfId="0" applyNumberFormat="1" applyFont="1" applyBorder="1" applyAlignment="1" applyProtection="1">
      <alignment horizontal="center" vertical="center"/>
      <protection locked="0"/>
    </xf>
    <xf numFmtId="2" fontId="32" fillId="0" borderId="4" xfId="0" applyNumberFormat="1" applyFont="1" applyBorder="1" applyAlignment="1" applyProtection="1">
      <alignment horizontal="center" vertical="center"/>
      <protection locked="0"/>
    </xf>
    <xf numFmtId="2" fontId="32" fillId="0" borderId="1" xfId="0" applyNumberFormat="1" applyFont="1" applyBorder="1" applyAlignment="1" applyProtection="1">
      <alignment horizontal="center" vertical="center"/>
      <protection locked="0"/>
    </xf>
    <xf numFmtId="2" fontId="32" fillId="0" borderId="10" xfId="0" applyNumberFormat="1" applyFont="1" applyBorder="1" applyAlignment="1" applyProtection="1">
      <alignment horizontal="center" vertical="center"/>
      <protection locked="0"/>
    </xf>
    <xf numFmtId="181" fontId="32" fillId="0" borderId="2" xfId="0" applyNumberFormat="1" applyFont="1" applyBorder="1" applyAlignment="1" applyProtection="1">
      <alignment horizontal="center" vertical="center"/>
      <protection locked="0"/>
    </xf>
    <xf numFmtId="181" fontId="32" fillId="0" borderId="3" xfId="0" applyNumberFormat="1" applyFont="1" applyBorder="1" applyAlignment="1" applyProtection="1">
      <alignment horizontal="center" vertical="center"/>
      <protection locked="0"/>
    </xf>
    <xf numFmtId="181" fontId="32" fillId="0" borderId="8" xfId="0" applyNumberFormat="1" applyFont="1" applyBorder="1" applyAlignment="1" applyProtection="1">
      <alignment horizontal="center" vertical="center"/>
      <protection locked="0"/>
    </xf>
    <xf numFmtId="181" fontId="32" fillId="0" borderId="4" xfId="0" applyNumberFormat="1" applyFont="1" applyBorder="1" applyAlignment="1" applyProtection="1">
      <alignment horizontal="center" vertical="center"/>
      <protection locked="0"/>
    </xf>
    <xf numFmtId="181" fontId="32" fillId="0" borderId="1" xfId="0" applyNumberFormat="1" applyFont="1" applyBorder="1" applyAlignment="1" applyProtection="1">
      <alignment horizontal="center" vertical="center"/>
      <protection locked="0"/>
    </xf>
    <xf numFmtId="181" fontId="32" fillId="0" borderId="10" xfId="0" applyNumberFormat="1" applyFont="1" applyBorder="1" applyAlignment="1" applyProtection="1">
      <alignment horizontal="center" vertical="center"/>
      <protection locked="0"/>
    </xf>
    <xf numFmtId="2" fontId="4" fillId="0" borderId="13" xfId="0" applyNumberFormat="1" applyFont="1" applyBorder="1" applyAlignment="1">
      <alignment horizontal="center" vertical="center"/>
    </xf>
    <xf numFmtId="2" fontId="4" fillId="0" borderId="14" xfId="0" applyNumberFormat="1"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2" fontId="7" fillId="0" borderId="6" xfId="0" applyNumberFormat="1" applyFont="1" applyBorder="1" applyAlignment="1">
      <alignment horizontal="center" vertical="center"/>
    </xf>
    <xf numFmtId="2" fontId="7" fillId="0" borderId="5" xfId="0" applyNumberFormat="1" applyFont="1" applyBorder="1" applyAlignment="1">
      <alignment horizontal="center" vertical="center"/>
    </xf>
    <xf numFmtId="2" fontId="7" fillId="0" borderId="12" xfId="0" applyNumberFormat="1" applyFont="1" applyBorder="1" applyAlignment="1">
      <alignment horizontal="center" vertical="center"/>
    </xf>
    <xf numFmtId="0" fontId="0" fillId="0" borderId="0" xfId="0" applyAlignment="1" applyProtection="1">
      <alignment horizontal="center"/>
      <protection locked="0"/>
    </xf>
    <xf numFmtId="1" fontId="4" fillId="0" borderId="6" xfId="0" applyNumberFormat="1" applyFont="1" applyBorder="1" applyAlignment="1">
      <alignment horizontal="center" vertical="center"/>
    </xf>
    <xf numFmtId="1" fontId="4" fillId="0" borderId="5" xfId="0" applyNumberFormat="1" applyFont="1" applyBorder="1" applyAlignment="1">
      <alignment horizontal="center" vertical="center"/>
    </xf>
    <xf numFmtId="1" fontId="4" fillId="0" borderId="12"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12" xfId="0" applyNumberFormat="1" applyFont="1" applyBorder="1" applyAlignment="1">
      <alignment horizontal="center" vertical="center"/>
    </xf>
    <xf numFmtId="2" fontId="31" fillId="0" borderId="5" xfId="0" applyNumberFormat="1" applyFont="1" applyBorder="1" applyAlignment="1" applyProtection="1">
      <alignment horizontal="center" vertical="center"/>
      <protection locked="0"/>
    </xf>
    <xf numFmtId="2" fontId="7" fillId="0" borderId="6"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2" fontId="7" fillId="0" borderId="12" xfId="0" applyNumberFormat="1" applyFont="1" applyBorder="1" applyAlignment="1" applyProtection="1">
      <alignment horizontal="center" vertical="center"/>
      <protection locked="0"/>
    </xf>
    <xf numFmtId="2" fontId="4" fillId="0" borderId="6" xfId="0" applyNumberFormat="1" applyFont="1" applyBorder="1" applyAlignment="1" applyProtection="1">
      <alignment horizontal="center" vertical="center"/>
      <protection locked="0"/>
    </xf>
    <xf numFmtId="2" fontId="4" fillId="0" borderId="5"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2" fontId="2" fillId="0" borderId="2" xfId="0" applyNumberFormat="1" applyFont="1" applyBorder="1" applyAlignment="1" applyProtection="1">
      <alignment horizontal="center" vertical="center"/>
      <protection locked="0"/>
    </xf>
    <xf numFmtId="2" fontId="2" fillId="0" borderId="3" xfId="0" applyNumberFormat="1" applyFont="1" applyBorder="1" applyAlignment="1" applyProtection="1">
      <alignment horizontal="center" vertical="center"/>
      <protection locked="0"/>
    </xf>
    <xf numFmtId="2" fontId="2" fillId="0" borderId="8" xfId="0" applyNumberFormat="1" applyFont="1" applyBorder="1" applyAlignment="1" applyProtection="1">
      <alignment horizontal="center" vertical="center"/>
      <protection locked="0"/>
    </xf>
    <xf numFmtId="2" fontId="2" fillId="0" borderId="4" xfId="0" applyNumberFormat="1"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3" xfId="0" applyNumberFormat="1"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1" fontId="2" fillId="0" borderId="4"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2" fillId="0" borderId="10" xfId="0" applyNumberFormat="1" applyFont="1" applyBorder="1" applyAlignment="1" applyProtection="1">
      <alignment horizontal="center" vertical="center"/>
      <protection locked="0"/>
    </xf>
    <xf numFmtId="181" fontId="2" fillId="0" borderId="2" xfId="0" applyNumberFormat="1" applyFont="1" applyBorder="1" applyAlignment="1" applyProtection="1">
      <alignment horizontal="center" vertical="center"/>
      <protection locked="0"/>
    </xf>
    <xf numFmtId="181" fontId="2" fillId="0" borderId="3" xfId="0" applyNumberFormat="1" applyFont="1" applyBorder="1" applyAlignment="1" applyProtection="1">
      <alignment horizontal="center" vertical="center"/>
      <protection locked="0"/>
    </xf>
    <xf numFmtId="181" fontId="2" fillId="0" borderId="8" xfId="0" applyNumberFormat="1" applyFont="1" applyBorder="1" applyAlignment="1" applyProtection="1">
      <alignment horizontal="center" vertical="center"/>
      <protection locked="0"/>
    </xf>
    <xf numFmtId="181" fontId="2" fillId="0" borderId="4" xfId="0" applyNumberFormat="1" applyFont="1" applyBorder="1" applyAlignment="1" applyProtection="1">
      <alignment horizontal="center" vertical="center"/>
      <protection locked="0"/>
    </xf>
    <xf numFmtId="181" fontId="2" fillId="0" borderId="1" xfId="0" applyNumberFormat="1" applyFont="1" applyBorder="1" applyAlignment="1" applyProtection="1">
      <alignment horizontal="center" vertical="center"/>
      <protection locked="0"/>
    </xf>
    <xf numFmtId="181" fontId="2" fillId="0" borderId="10" xfId="0" applyNumberFormat="1" applyFont="1" applyBorder="1" applyAlignment="1" applyProtection="1">
      <alignment horizontal="center" vertical="center"/>
      <protection locked="0"/>
    </xf>
    <xf numFmtId="2" fontId="7" fillId="0" borderId="2" xfId="0" applyNumberFormat="1" applyFont="1" applyBorder="1" applyAlignment="1" applyProtection="1">
      <alignment horizontal="center" vertical="center"/>
      <protection locked="0"/>
    </xf>
    <xf numFmtId="2" fontId="7" fillId="0" borderId="3" xfId="0" applyNumberFormat="1" applyFont="1" applyBorder="1" applyAlignment="1" applyProtection="1">
      <alignment horizontal="center" vertical="center"/>
      <protection locked="0"/>
    </xf>
    <xf numFmtId="2" fontId="7" fillId="0" borderId="8" xfId="0" applyNumberFormat="1" applyFont="1" applyBorder="1" applyAlignment="1" applyProtection="1">
      <alignment horizontal="center" vertical="center"/>
      <protection locked="0"/>
    </xf>
    <xf numFmtId="2" fontId="7" fillId="0" borderId="4" xfId="0" applyNumberFormat="1" applyFont="1" applyBorder="1" applyAlignment="1" applyProtection="1">
      <alignment horizontal="center" vertical="center"/>
      <protection locked="0"/>
    </xf>
    <xf numFmtId="2" fontId="7" fillId="0" borderId="1"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1" fontId="3" fillId="0" borderId="2" xfId="0" applyNumberFormat="1" applyFont="1" applyBorder="1" applyAlignment="1" applyProtection="1">
      <alignment horizontal="center" vertical="center"/>
      <protection locked="0"/>
    </xf>
    <xf numFmtId="1" fontId="3" fillId="0" borderId="3" xfId="0" applyNumberFormat="1" applyFont="1" applyBorder="1" applyAlignment="1" applyProtection="1">
      <alignment horizontal="center" vertical="center"/>
      <protection locked="0"/>
    </xf>
    <xf numFmtId="1" fontId="3" fillId="0" borderId="8"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locked="0"/>
    </xf>
    <xf numFmtId="0" fontId="5" fillId="0" borderId="0" xfId="0" applyFont="1" applyAlignment="1">
      <alignment horizontal="right" vertical="center"/>
    </xf>
    <xf numFmtId="0" fontId="5" fillId="0" borderId="9" xfId="0" applyFont="1" applyBorder="1" applyAlignment="1">
      <alignment horizontal="right" vertical="center"/>
    </xf>
    <xf numFmtId="1" fontId="7" fillId="0" borderId="2" xfId="0" applyNumberFormat="1" applyFont="1" applyBorder="1" applyAlignment="1" applyProtection="1">
      <alignment horizontal="center" vertical="center"/>
      <protection locked="0"/>
    </xf>
    <xf numFmtId="1" fontId="7" fillId="0" borderId="3" xfId="0" applyNumberFormat="1" applyFont="1" applyBorder="1" applyAlignment="1" applyProtection="1">
      <alignment horizontal="center" vertical="center"/>
      <protection locked="0"/>
    </xf>
    <xf numFmtId="1" fontId="7" fillId="0" borderId="8" xfId="0" applyNumberFormat="1" applyFont="1" applyBorder="1" applyAlignment="1" applyProtection="1">
      <alignment horizontal="center" vertical="center"/>
      <protection locked="0"/>
    </xf>
    <xf numFmtId="1" fontId="7" fillId="0" borderId="4" xfId="0" applyNumberFormat="1" applyFont="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 fontId="7" fillId="0" borderId="10" xfId="0" applyNumberFormat="1" applyFont="1" applyBorder="1" applyAlignment="1" applyProtection="1">
      <alignment horizontal="center" vertical="center"/>
      <protection locked="0"/>
    </xf>
    <xf numFmtId="2" fontId="7" fillId="0" borderId="2" xfId="0" applyNumberFormat="1" applyFont="1" applyBorder="1" applyAlignment="1" applyProtection="1">
      <alignment horizontal="center" vertical="center"/>
      <protection locked="0"/>
    </xf>
    <xf numFmtId="2" fontId="7" fillId="0" borderId="3" xfId="0" applyNumberFormat="1" applyFont="1" applyBorder="1" applyAlignment="1" applyProtection="1">
      <alignment horizontal="center" vertical="center"/>
      <protection locked="0"/>
    </xf>
    <xf numFmtId="2" fontId="7" fillId="0" borderId="8" xfId="0" applyNumberFormat="1" applyFont="1" applyBorder="1" applyAlignment="1" applyProtection="1">
      <alignment horizontal="center" vertical="center"/>
      <protection locked="0"/>
    </xf>
    <xf numFmtId="2" fontId="7" fillId="0" borderId="4" xfId="0" applyNumberFormat="1" applyFont="1" applyBorder="1" applyAlignment="1" applyProtection="1">
      <alignment horizontal="center" vertical="center"/>
      <protection locked="0"/>
    </xf>
    <xf numFmtId="2" fontId="7" fillId="0" borderId="1"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181" fontId="7" fillId="0" borderId="2" xfId="0" applyNumberFormat="1" applyFont="1" applyBorder="1" applyAlignment="1" applyProtection="1">
      <alignment horizontal="center" vertical="center"/>
      <protection locked="0"/>
    </xf>
    <xf numFmtId="181" fontId="7" fillId="0" borderId="3" xfId="0" applyNumberFormat="1" applyFont="1" applyBorder="1" applyAlignment="1" applyProtection="1">
      <alignment horizontal="center" vertical="center"/>
      <protection locked="0"/>
    </xf>
    <xf numFmtId="181" fontId="7" fillId="0" borderId="8" xfId="0" applyNumberFormat="1" applyFont="1" applyBorder="1" applyAlignment="1" applyProtection="1">
      <alignment horizontal="center" vertical="center"/>
      <protection locked="0"/>
    </xf>
    <xf numFmtId="181" fontId="7" fillId="0" borderId="4" xfId="0" applyNumberFormat="1" applyFont="1" applyBorder="1" applyAlignment="1" applyProtection="1">
      <alignment horizontal="center" vertical="center"/>
      <protection locked="0"/>
    </xf>
    <xf numFmtId="181" fontId="7" fillId="0" borderId="1" xfId="0" applyNumberFormat="1" applyFont="1" applyBorder="1" applyAlignment="1" applyProtection="1">
      <alignment horizontal="center" vertical="center"/>
      <protection locked="0"/>
    </xf>
    <xf numFmtId="181" fontId="7" fillId="0" borderId="10" xfId="0" applyNumberFormat="1" applyFont="1" applyBorder="1" applyAlignment="1" applyProtection="1">
      <alignment horizontal="center" vertical="center"/>
      <protection locked="0"/>
    </xf>
    <xf numFmtId="180" fontId="2" fillId="0" borderId="2" xfId="0" applyNumberFormat="1" applyFont="1" applyBorder="1" applyAlignment="1" applyProtection="1">
      <alignment horizontal="center" vertical="center"/>
      <protection locked="0"/>
    </xf>
    <xf numFmtId="180" fontId="2" fillId="0" borderId="3" xfId="0" applyNumberFormat="1" applyFont="1" applyBorder="1" applyAlignment="1" applyProtection="1">
      <alignment horizontal="center" vertical="center"/>
      <protection locked="0"/>
    </xf>
    <xf numFmtId="180" fontId="2" fillId="0" borderId="8" xfId="0" applyNumberFormat="1" applyFont="1" applyBorder="1" applyAlignment="1" applyProtection="1">
      <alignment horizontal="center" vertical="center"/>
      <protection locked="0"/>
    </xf>
    <xf numFmtId="180" fontId="2" fillId="0" borderId="4" xfId="0" applyNumberFormat="1" applyFont="1" applyBorder="1" applyAlignment="1" applyProtection="1">
      <alignment horizontal="center" vertical="center"/>
      <protection locked="0"/>
    </xf>
    <xf numFmtId="180" fontId="2" fillId="0" borderId="1" xfId="0" applyNumberFormat="1" applyFont="1" applyBorder="1" applyAlignment="1" applyProtection="1">
      <alignment horizontal="center" vertical="center"/>
      <protection locked="0"/>
    </xf>
    <xf numFmtId="180" fontId="2" fillId="0" borderId="10" xfId="0" applyNumberFormat="1" applyFont="1" applyBorder="1" applyAlignment="1" applyProtection="1">
      <alignment horizontal="center" vertical="center"/>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25"/>
          <c:w val="0.9655"/>
          <c:h val="0.969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Вспомогательные!$D$1:$L$1</c:f>
              <c:numCache>
                <c:ptCount val="8"/>
                <c:pt idx="0">
                  <c:v>0</c:v>
                </c:pt>
                <c:pt idx="1">
                  <c:v>10</c:v>
                </c:pt>
                <c:pt idx="2">
                  <c:v>20</c:v>
                </c:pt>
                <c:pt idx="3">
                  <c:v>30</c:v>
                </c:pt>
                <c:pt idx="4">
                  <c:v>40</c:v>
                </c:pt>
                <c:pt idx="5">
                  <c:v>50</c:v>
                </c:pt>
                <c:pt idx="6">
                  <c:v>60</c:v>
                </c:pt>
                <c:pt idx="7">
                  <c:v>70</c:v>
                </c:pt>
              </c:numCache>
            </c:numRef>
          </c:cat>
          <c:val>
            <c:numRef>
              <c:f>Вспомогательные!$D$2:$K$2</c:f>
              <c:numCache>
                <c:ptCount val="8"/>
                <c:pt idx="0">
                  <c:v>0</c:v>
                </c:pt>
                <c:pt idx="1">
                  <c:v>0.41099930327868883</c:v>
                </c:pt>
                <c:pt idx="2">
                  <c:v>0.8623089754098363</c:v>
                </c:pt>
                <c:pt idx="3">
                  <c:v>0.9674692622950825</c:v>
                </c:pt>
                <c:pt idx="4">
                  <c:v>0.785405471311476</c:v>
                </c:pt>
                <c:pt idx="5">
                  <c:v>0.3550429098360661</c:v>
                </c:pt>
                <c:pt idx="6">
                  <c:v>-0.20346323770491725</c:v>
                </c:pt>
                <c:pt idx="7">
                  <c:v>-0.7619577868852447</c:v>
                </c:pt>
              </c:numCache>
            </c:numRef>
          </c:val>
          <c:smooth val="1"/>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Вспомогательные!$D$1:$L$1</c:f>
              <c:numCache>
                <c:ptCount val="8"/>
                <c:pt idx="0">
                  <c:v>0</c:v>
                </c:pt>
                <c:pt idx="1">
                  <c:v>10</c:v>
                </c:pt>
                <c:pt idx="2">
                  <c:v>20</c:v>
                </c:pt>
                <c:pt idx="3">
                  <c:v>30</c:v>
                </c:pt>
                <c:pt idx="4">
                  <c:v>40</c:v>
                </c:pt>
                <c:pt idx="5">
                  <c:v>50</c:v>
                </c:pt>
                <c:pt idx="6">
                  <c:v>60</c:v>
                </c:pt>
                <c:pt idx="7">
                  <c:v>70</c:v>
                </c:pt>
              </c:numCache>
            </c:numRef>
          </c:cat>
          <c:val>
            <c:numRef>
              <c:f>Вспомогательные!$D$3:$K$3</c:f>
              <c:numCache>
                <c:ptCount val="8"/>
                <c:pt idx="0">
                  <c:v>0</c:v>
                </c:pt>
                <c:pt idx="1">
                  <c:v>0.035839139245901666</c:v>
                </c:pt>
                <c:pt idx="2">
                  <c:v>0.14687162114754107</c:v>
                </c:pt>
                <c:pt idx="3">
                  <c:v>0.30642828347541</c:v>
                </c:pt>
                <c:pt idx="4">
                  <c:v>0.45927896024590187</c:v>
                </c:pt>
                <c:pt idx="5">
                  <c:v>0.5587260590819676</c:v>
                </c:pt>
                <c:pt idx="6">
                  <c:v>0.5719438064918038</c:v>
                </c:pt>
                <c:pt idx="7">
                  <c:v>0.4877590931475416</c:v>
                </c:pt>
              </c:numCache>
            </c:numRef>
          </c:val>
          <c:smooth val="1"/>
        </c:ser>
        <c:ser>
          <c:idx val="2"/>
          <c:order val="2"/>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Вспомогательные!$D$1:$L$1</c:f>
              <c:numCache>
                <c:ptCount val="8"/>
                <c:pt idx="0">
                  <c:v>0</c:v>
                </c:pt>
                <c:pt idx="1">
                  <c:v>10</c:v>
                </c:pt>
                <c:pt idx="2">
                  <c:v>20</c:v>
                </c:pt>
                <c:pt idx="3">
                  <c:v>30</c:v>
                </c:pt>
                <c:pt idx="4">
                  <c:v>40</c:v>
                </c:pt>
                <c:pt idx="5">
                  <c:v>50</c:v>
                </c:pt>
                <c:pt idx="6">
                  <c:v>60</c:v>
                </c:pt>
                <c:pt idx="7">
                  <c:v>70</c:v>
                </c:pt>
              </c:numCache>
            </c:numRef>
          </c:cat>
          <c:val>
            <c:numRef>
              <c:f>Вспомогательные!$D$4:$J$4</c:f>
              <c:numCache>
                <c:ptCount val="7"/>
                <c:pt idx="0">
                  <c:v>0</c:v>
                </c:pt>
                <c:pt idx="1">
                  <c:v>0.3333333333333333</c:v>
                </c:pt>
                <c:pt idx="2">
                  <c:v>0.6666666666666666</c:v>
                </c:pt>
                <c:pt idx="3">
                  <c:v>1</c:v>
                </c:pt>
                <c:pt idx="4">
                  <c:v>1.3333333333333333</c:v>
                </c:pt>
                <c:pt idx="5">
                  <c:v>1.6666666666666667</c:v>
                </c:pt>
                <c:pt idx="6">
                  <c:v>2</c:v>
                </c:pt>
              </c:numCache>
            </c:numRef>
          </c:val>
          <c:smooth val="1"/>
        </c:ser>
        <c:axId val="36829655"/>
        <c:axId val="63031440"/>
      </c:lineChart>
      <c:catAx>
        <c:axId val="36829655"/>
        <c:scaling>
          <c:orientation val="minMax"/>
        </c:scaling>
        <c:axPos val="b"/>
        <c:majorGridlines>
          <c:spPr>
            <a:ln w="3175">
              <a:solidFill>
                <a:srgbClr val="000000"/>
              </a:solidFill>
              <a:prstDash val="sysDot"/>
            </a:ln>
          </c:spPr>
        </c:majorGridlines>
        <c:delete val="0"/>
        <c:numFmt formatCode="General" sourceLinked="1"/>
        <c:majorTickMark val="cross"/>
        <c:minorTickMark val="in"/>
        <c:tickLblPos val="nextTo"/>
        <c:crossAx val="63031440"/>
        <c:crosses val="autoZero"/>
        <c:auto val="0"/>
        <c:lblOffset val="100"/>
        <c:noMultiLvlLbl val="0"/>
      </c:catAx>
      <c:valAx>
        <c:axId val="63031440"/>
        <c:scaling>
          <c:orientation val="minMax"/>
        </c:scaling>
        <c:axPos val="l"/>
        <c:majorGridlines>
          <c:spPr>
            <a:ln w="3175">
              <a:solidFill>
                <a:srgbClr val="000000"/>
              </a:solidFill>
              <a:prstDash val="sysDot"/>
            </a:ln>
          </c:spPr>
        </c:majorGridlines>
        <c:delete val="0"/>
        <c:numFmt formatCode="0.00" sourceLinked="0"/>
        <c:majorTickMark val="cross"/>
        <c:minorTickMark val="in"/>
        <c:tickLblPos val="nextTo"/>
        <c:crossAx val="36829655"/>
        <c:crossesAt val="1"/>
        <c:crossBetween val="midCat"/>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75"/>
          <c:w val="0.966"/>
          <c:h val="0.97"/>
        </c:manualLayout>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none"/>
          </c:marker>
          <c:cat>
            <c:numRef>
              <c:f>Вспомогательные!$A$1:$K$1</c:f>
              <c:numCache>
                <c:ptCount val="11"/>
                <c:pt idx="0">
                  <c:v>0</c:v>
                </c:pt>
                <c:pt idx="1">
                  <c:v>0</c:v>
                </c:pt>
                <c:pt idx="2">
                  <c:v>0</c:v>
                </c:pt>
                <c:pt idx="3">
                  <c:v>0</c:v>
                </c:pt>
                <c:pt idx="4">
                  <c:v>0</c:v>
                </c:pt>
                <c:pt idx="5">
                  <c:v>0</c:v>
                </c:pt>
                <c:pt idx="6">
                  <c:v>0</c:v>
                </c:pt>
                <c:pt idx="7">
                  <c:v>0</c:v>
                </c:pt>
                <c:pt idx="8">
                  <c:v>0</c:v>
                </c:pt>
                <c:pt idx="9">
                  <c:v>0</c:v>
                </c:pt>
                <c:pt idx="10">
                  <c:v>0</c:v>
                </c:pt>
              </c:numCache>
            </c:numRef>
          </c:cat>
          <c:val>
            <c:numRef>
              <c:f>Вспомогательные!$A$3:$K$3</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30412049"/>
        <c:axId val="5272986"/>
      </c:lineChart>
      <c:catAx>
        <c:axId val="30412049"/>
        <c:scaling>
          <c:orientation val="minMax"/>
        </c:scaling>
        <c:axPos val="b"/>
        <c:majorGridlines>
          <c:spPr>
            <a:ln w="3175">
              <a:solidFill>
                <a:srgbClr val="000000"/>
              </a:solidFill>
              <a:prstDash val="sysDot"/>
            </a:ln>
          </c:spPr>
        </c:majorGridlines>
        <c:delete val="0"/>
        <c:numFmt formatCode="General" sourceLinked="1"/>
        <c:majorTickMark val="cross"/>
        <c:minorTickMark val="in"/>
        <c:tickLblPos val="nextTo"/>
        <c:crossAx val="5272986"/>
        <c:crosses val="autoZero"/>
        <c:auto val="0"/>
        <c:lblOffset val="100"/>
        <c:noMultiLvlLbl val="0"/>
      </c:catAx>
      <c:valAx>
        <c:axId val="5272986"/>
        <c:scaling>
          <c:orientation val="minMax"/>
        </c:scaling>
        <c:axPos val="l"/>
        <c:majorGridlines>
          <c:spPr>
            <a:ln w="3175">
              <a:solidFill>
                <a:srgbClr val="000000"/>
              </a:solidFill>
              <a:prstDash val="sysDot"/>
            </a:ln>
          </c:spPr>
        </c:majorGridlines>
        <c:delete val="0"/>
        <c:numFmt formatCode="0.00" sourceLinked="0"/>
        <c:majorTickMark val="cross"/>
        <c:minorTickMark val="in"/>
        <c:tickLblPos val="nextTo"/>
        <c:crossAx val="30412049"/>
        <c:crossesAt val="1"/>
        <c:crossBetween val="midCat"/>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000"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0</xdr:rowOff>
    </xdr:from>
    <xdr:to>
      <xdr:col>9</xdr:col>
      <xdr:colOff>371475</xdr:colOff>
      <xdr:row>17</xdr:row>
      <xdr:rowOff>0</xdr:rowOff>
    </xdr:to>
    <xdr:sp>
      <xdr:nvSpPr>
        <xdr:cNvPr id="1" name="Текст 12"/>
        <xdr:cNvSpPr txBox="1">
          <a:spLocks noChangeArrowheads="1"/>
        </xdr:cNvSpPr>
      </xdr:nvSpPr>
      <xdr:spPr>
        <a:xfrm>
          <a:off x="9525" y="2771775"/>
          <a:ext cx="8029575" cy="0"/>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ГРУЗОВОЙ ПЛАН: укажите трюма, твиндеки, комингсы, фальшборт, высоту стензельных стоек, высоту каравана от уровня верхней палубы у борта, ширину каравана над каждым грузовым отсеком, род лесного груза в каждом грузовом помещении и над каждым отсеком на палубе</a:t>
          </a:r>
        </a:p>
      </xdr:txBody>
    </xdr:sp>
    <xdr:clientData/>
  </xdr:twoCellAnchor>
  <xdr:twoCellAnchor>
    <xdr:from>
      <xdr:col>0</xdr:col>
      <xdr:colOff>9525</xdr:colOff>
      <xdr:row>17</xdr:row>
      <xdr:rowOff>0</xdr:rowOff>
    </xdr:from>
    <xdr:to>
      <xdr:col>9</xdr:col>
      <xdr:colOff>371475</xdr:colOff>
      <xdr:row>17</xdr:row>
      <xdr:rowOff>0</xdr:rowOff>
    </xdr:to>
    <xdr:sp>
      <xdr:nvSpPr>
        <xdr:cNvPr id="2" name="Текст 13"/>
        <xdr:cNvSpPr txBox="1">
          <a:spLocks noChangeArrowheads="1"/>
        </xdr:cNvSpPr>
      </xdr:nvSpPr>
      <xdr:spPr>
        <a:xfrm>
          <a:off x="9525" y="2771775"/>
          <a:ext cx="8029575" cy="0"/>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CARGO PLAN: indicate holds, tween decks, coamings/trunks, bulwark, height of uprights, timber deck cargo height from high deck near the side, timber deck cargo width above every cargo compartmen tape of timber cargo in every cargo spases and above every compartment on the deck</a:t>
          </a:r>
        </a:p>
      </xdr:txBody>
    </xdr:sp>
    <xdr:clientData/>
  </xdr:twoCellAnchor>
  <xdr:twoCellAnchor>
    <xdr:from>
      <xdr:col>0</xdr:col>
      <xdr:colOff>9525</xdr:colOff>
      <xdr:row>24</xdr:row>
      <xdr:rowOff>0</xdr:rowOff>
    </xdr:from>
    <xdr:to>
      <xdr:col>9</xdr:col>
      <xdr:colOff>371475</xdr:colOff>
      <xdr:row>24</xdr:row>
      <xdr:rowOff>0</xdr:rowOff>
    </xdr:to>
    <xdr:sp>
      <xdr:nvSpPr>
        <xdr:cNvPr id="3" name="Текст 14"/>
        <xdr:cNvSpPr txBox="1">
          <a:spLocks noChangeArrowheads="1"/>
        </xdr:cNvSpPr>
      </xdr:nvSpPr>
      <xdr:spPr>
        <a:xfrm>
          <a:off x="9525" y="3905250"/>
          <a:ext cx="8029575" cy="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Я УДОСТОВЕРЯЮ, ЧТО РАСЧЕТЫ ПРЕДСТАВЛЕННЫЕ В ЭТОМ ДОКУМЕНТЕ ПОКАЗЫВАЮТ ДОСТАТОЧНУЮ ОСТОЙЧИВОСТЬ В  ТЕЧЕНИИ ВСЕГО РЕЙСА И ЧТО ВСЯ ИНФОРМАЦИЯ В ДАННОМ ДОКУМЕНТЕ ДОСТОВЕРНА.</a:t>
          </a:r>
        </a:p>
      </xdr:txBody>
    </xdr:sp>
    <xdr:clientData/>
  </xdr:twoCellAnchor>
  <xdr:twoCellAnchor>
    <xdr:from>
      <xdr:col>0</xdr:col>
      <xdr:colOff>9525</xdr:colOff>
      <xdr:row>24</xdr:row>
      <xdr:rowOff>0</xdr:rowOff>
    </xdr:from>
    <xdr:to>
      <xdr:col>9</xdr:col>
      <xdr:colOff>371475</xdr:colOff>
      <xdr:row>24</xdr:row>
      <xdr:rowOff>0</xdr:rowOff>
    </xdr:to>
    <xdr:sp>
      <xdr:nvSpPr>
        <xdr:cNvPr id="4" name="Текст 15"/>
        <xdr:cNvSpPr txBox="1">
          <a:spLocks noChangeArrowheads="1"/>
        </xdr:cNvSpPr>
      </xdr:nvSpPr>
      <xdr:spPr>
        <a:xfrm>
          <a:off x="9525" y="3905250"/>
          <a:ext cx="8029575" cy="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I CERTIFY THAT THE CALCULATION IN THIS DOCUMENT INDICATE THE SUFFICIENT STABILITY CONDITION THAT WILL BE EXPERIENCED DURING THE VOYAGE AND THAT THE INFORMATION GIVEN IN THIS DOCUMENT IS CORRECT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33</xdr:row>
      <xdr:rowOff>114300</xdr:rowOff>
    </xdr:from>
    <xdr:to>
      <xdr:col>17</xdr:col>
      <xdr:colOff>285750</xdr:colOff>
      <xdr:row>40</xdr:row>
      <xdr:rowOff>95250</xdr:rowOff>
    </xdr:to>
    <xdr:grpSp>
      <xdr:nvGrpSpPr>
        <xdr:cNvPr id="1" name="Group 16"/>
        <xdr:cNvGrpSpPr>
          <a:grpSpLocks/>
        </xdr:cNvGrpSpPr>
      </xdr:nvGrpSpPr>
      <xdr:grpSpPr>
        <a:xfrm>
          <a:off x="152400" y="6276975"/>
          <a:ext cx="6610350" cy="1114425"/>
          <a:chOff x="-714" y="-22771"/>
          <a:chExt cx="20031" cy="234"/>
        </a:xfrm>
        <a:solidFill>
          <a:srgbClr val="FFFFFF"/>
        </a:solidFill>
      </xdr:grpSpPr>
      <xdr:sp>
        <xdr:nvSpPr>
          <xdr:cNvPr id="2" name="Rectangle 2"/>
          <xdr:cNvSpPr>
            <a:spLocks/>
          </xdr:cNvSpPr>
        </xdr:nvSpPr>
        <xdr:spPr>
          <a:xfrm>
            <a:off x="573" y="-22769"/>
            <a:ext cx="16731" cy="2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yr"/>
                <a:ea typeface="Arial Cyr"/>
                <a:cs typeface="Arial Cyr"/>
              </a:rPr>
              <a:t/>
            </a:r>
          </a:p>
        </xdr:txBody>
      </xdr:sp>
      <xdr:sp>
        <xdr:nvSpPr>
          <xdr:cNvPr id="3" name="Line 3"/>
          <xdr:cNvSpPr>
            <a:spLocks/>
          </xdr:cNvSpPr>
        </xdr:nvSpPr>
        <xdr:spPr>
          <a:xfrm>
            <a:off x="17304" y="-22769"/>
            <a:ext cx="201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4" name="Line 4"/>
          <xdr:cNvSpPr>
            <a:spLocks/>
          </xdr:cNvSpPr>
        </xdr:nvSpPr>
        <xdr:spPr>
          <a:xfrm flipV="1">
            <a:off x="17339" y="-22769"/>
            <a:ext cx="1948" cy="23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Line 5"/>
          <xdr:cNvSpPr>
            <a:spLocks/>
          </xdr:cNvSpPr>
        </xdr:nvSpPr>
        <xdr:spPr>
          <a:xfrm flipH="1">
            <a:off x="-218" y="-22537"/>
            <a:ext cx="79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6" name="Line 6"/>
          <xdr:cNvSpPr>
            <a:spLocks/>
          </xdr:cNvSpPr>
        </xdr:nvSpPr>
        <xdr:spPr>
          <a:xfrm flipV="1">
            <a:off x="-253" y="-22673"/>
            <a:ext cx="0" cy="13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7" name="Line 9"/>
          <xdr:cNvSpPr>
            <a:spLocks/>
          </xdr:cNvSpPr>
        </xdr:nvSpPr>
        <xdr:spPr>
          <a:xfrm flipH="1">
            <a:off x="-649" y="-22769"/>
            <a:ext cx="122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Объект 10"/>
          <xdr:cNvSpPr>
            <a:spLocks/>
          </xdr:cNvSpPr>
        </xdr:nvSpPr>
        <xdr:spPr>
          <a:xfrm>
            <a:off x="-714" y="-22771"/>
            <a:ext cx="461" cy="102"/>
          </a:xfrm>
          <a:custGeom>
            <a:pathLst>
              <a:path h="16384" w="16384">
                <a:moveTo>
                  <a:pt x="1024" y="0"/>
                </a:moveTo>
                <a:lnTo>
                  <a:pt x="1024" y="1260"/>
                </a:lnTo>
                <a:lnTo>
                  <a:pt x="0" y="2730"/>
                </a:lnTo>
                <a:lnTo>
                  <a:pt x="0" y="3360"/>
                </a:lnTo>
                <a:lnTo>
                  <a:pt x="0" y="3990"/>
                </a:lnTo>
                <a:lnTo>
                  <a:pt x="0" y="4621"/>
                </a:lnTo>
                <a:lnTo>
                  <a:pt x="0" y="5251"/>
                </a:lnTo>
                <a:lnTo>
                  <a:pt x="0" y="5881"/>
                </a:lnTo>
                <a:lnTo>
                  <a:pt x="0" y="6511"/>
                </a:lnTo>
                <a:lnTo>
                  <a:pt x="0" y="7141"/>
                </a:lnTo>
                <a:lnTo>
                  <a:pt x="0" y="7772"/>
                </a:lnTo>
                <a:lnTo>
                  <a:pt x="1024" y="8402"/>
                </a:lnTo>
                <a:lnTo>
                  <a:pt x="1024" y="8821"/>
                </a:lnTo>
                <a:lnTo>
                  <a:pt x="1024" y="9452"/>
                </a:lnTo>
                <a:lnTo>
                  <a:pt x="2049" y="9872"/>
                </a:lnTo>
                <a:lnTo>
                  <a:pt x="2049" y="10503"/>
                </a:lnTo>
                <a:lnTo>
                  <a:pt x="3072" y="10922"/>
                </a:lnTo>
                <a:lnTo>
                  <a:pt x="4096" y="11342"/>
                </a:lnTo>
                <a:lnTo>
                  <a:pt x="4096" y="11763"/>
                </a:lnTo>
                <a:lnTo>
                  <a:pt x="5120" y="12183"/>
                </a:lnTo>
                <a:lnTo>
                  <a:pt x="6145" y="12603"/>
                </a:lnTo>
                <a:lnTo>
                  <a:pt x="7168" y="13023"/>
                </a:lnTo>
                <a:lnTo>
                  <a:pt x="8192" y="13443"/>
                </a:lnTo>
                <a:lnTo>
                  <a:pt x="9216" y="13863"/>
                </a:lnTo>
                <a:lnTo>
                  <a:pt x="10239" y="14283"/>
                </a:lnTo>
                <a:lnTo>
                  <a:pt x="12288" y="14913"/>
                </a:lnTo>
                <a:lnTo>
                  <a:pt x="14335" y="15753"/>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twoCellAnchor>
    <xdr:from>
      <xdr:col>0</xdr:col>
      <xdr:colOff>9525</xdr:colOff>
      <xdr:row>26</xdr:row>
      <xdr:rowOff>28575</xdr:rowOff>
    </xdr:from>
    <xdr:to>
      <xdr:col>17</xdr:col>
      <xdr:colOff>371475</xdr:colOff>
      <xdr:row>26</xdr:row>
      <xdr:rowOff>542925</xdr:rowOff>
    </xdr:to>
    <xdr:sp>
      <xdr:nvSpPr>
        <xdr:cNvPr id="9" name="Текст 12"/>
        <xdr:cNvSpPr txBox="1">
          <a:spLocks noChangeArrowheads="1"/>
        </xdr:cNvSpPr>
      </xdr:nvSpPr>
      <xdr:spPr>
        <a:xfrm>
          <a:off x="9525" y="3933825"/>
          <a:ext cx="6838950" cy="514350"/>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ГРУЗОВОЙ ПЛАН: укажите трюма, твиндеки, комингсы, фальшборт, высоту стензельных стоек, высоту каравана от уровня верхней палубы у борта, ширину каравана над каждым грузовым отсеком, род лесного груза в каждом грузовом помещении и над каждым отсеком на палубе</a:t>
          </a:r>
        </a:p>
      </xdr:txBody>
    </xdr:sp>
    <xdr:clientData/>
  </xdr:twoCellAnchor>
  <xdr:twoCellAnchor>
    <xdr:from>
      <xdr:col>0</xdr:col>
      <xdr:colOff>9525</xdr:colOff>
      <xdr:row>27</xdr:row>
      <xdr:rowOff>76200</xdr:rowOff>
    </xdr:from>
    <xdr:to>
      <xdr:col>17</xdr:col>
      <xdr:colOff>371475</xdr:colOff>
      <xdr:row>27</xdr:row>
      <xdr:rowOff>628650</xdr:rowOff>
    </xdr:to>
    <xdr:sp>
      <xdr:nvSpPr>
        <xdr:cNvPr id="10" name="Текст 13"/>
        <xdr:cNvSpPr txBox="1">
          <a:spLocks noChangeArrowheads="1"/>
        </xdr:cNvSpPr>
      </xdr:nvSpPr>
      <xdr:spPr>
        <a:xfrm>
          <a:off x="9525" y="4581525"/>
          <a:ext cx="6838950" cy="552450"/>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CARGO PLAN: indicate holds, tween decks, coamings/trunks, bulwark, height of uprights, timber deck cargo height from high deck near the side, timber deck cargo width above every cargo compartmen tape of timber cargo in every cargo spases and above every compartment on the deck</a:t>
          </a:r>
        </a:p>
      </xdr:txBody>
    </xdr:sp>
    <xdr:clientData/>
  </xdr:twoCellAnchor>
  <xdr:twoCellAnchor>
    <xdr:from>
      <xdr:col>0</xdr:col>
      <xdr:colOff>9525</xdr:colOff>
      <xdr:row>50</xdr:row>
      <xdr:rowOff>76200</xdr:rowOff>
    </xdr:from>
    <xdr:to>
      <xdr:col>17</xdr:col>
      <xdr:colOff>371475</xdr:colOff>
      <xdr:row>50</xdr:row>
      <xdr:rowOff>304800</xdr:rowOff>
    </xdr:to>
    <xdr:sp>
      <xdr:nvSpPr>
        <xdr:cNvPr id="11" name="Текст 14"/>
        <xdr:cNvSpPr txBox="1">
          <a:spLocks noChangeArrowheads="1"/>
        </xdr:cNvSpPr>
      </xdr:nvSpPr>
      <xdr:spPr>
        <a:xfrm>
          <a:off x="9525" y="8896350"/>
          <a:ext cx="6838950" cy="22860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Я УДОСТОВЕРЯЮ, ЧТО РАСЧЕТЫ ПРЕДСТАВЛЕННЫЕ В ЭТОМ ДОКУМЕНТЕ ПОКАЗЫВАЮТ ДОСТАТОЧНУЮ ОСТОЙЧИВОСТЬ В  ТЕЧЕНИИ ВСЕГО РЕЙСА И ЧТО ВСЯ ИНФОРМАЦИЯ В ДАННОМ ДОКУМЕНТЕ ДОСТОВЕРНА.</a:t>
          </a:r>
        </a:p>
      </xdr:txBody>
    </xdr:sp>
    <xdr:clientData/>
  </xdr:twoCellAnchor>
  <xdr:twoCellAnchor>
    <xdr:from>
      <xdr:col>0</xdr:col>
      <xdr:colOff>9525</xdr:colOff>
      <xdr:row>51</xdr:row>
      <xdr:rowOff>57150</xdr:rowOff>
    </xdr:from>
    <xdr:to>
      <xdr:col>17</xdr:col>
      <xdr:colOff>371475</xdr:colOff>
      <xdr:row>51</xdr:row>
      <xdr:rowOff>304800</xdr:rowOff>
    </xdr:to>
    <xdr:sp>
      <xdr:nvSpPr>
        <xdr:cNvPr id="12" name="Текст 15"/>
        <xdr:cNvSpPr txBox="1">
          <a:spLocks noChangeArrowheads="1"/>
        </xdr:cNvSpPr>
      </xdr:nvSpPr>
      <xdr:spPr>
        <a:xfrm>
          <a:off x="9525" y="9182100"/>
          <a:ext cx="6838950" cy="24765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I CERTIFY THAT THE CALCULATION IN THIS DOCUMENT INDICATE THE SUFFICIENT STABILITY CONDITION THAT WILL BE EXPERIENCED DURING THE VOYAGE AND THAT THE INFORMATION GIVEN IN THIS DOCUMENT IS CORRECT</a:t>
          </a:r>
        </a:p>
      </xdr:txBody>
    </xdr:sp>
    <xdr:clientData/>
  </xdr:twoCellAnchor>
  <xdr:twoCellAnchor>
    <xdr:from>
      <xdr:col>1</xdr:col>
      <xdr:colOff>371475</xdr:colOff>
      <xdr:row>32</xdr:row>
      <xdr:rowOff>114300</xdr:rowOff>
    </xdr:from>
    <xdr:to>
      <xdr:col>15</xdr:col>
      <xdr:colOff>219075</xdr:colOff>
      <xdr:row>33</xdr:row>
      <xdr:rowOff>123825</xdr:rowOff>
    </xdr:to>
    <xdr:sp>
      <xdr:nvSpPr>
        <xdr:cNvPr id="13" name="Rectangle 17"/>
        <xdr:cNvSpPr>
          <a:spLocks/>
        </xdr:cNvSpPr>
      </xdr:nvSpPr>
      <xdr:spPr>
        <a:xfrm>
          <a:off x="752475" y="6115050"/>
          <a:ext cx="51816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19050</xdr:rowOff>
    </xdr:from>
    <xdr:to>
      <xdr:col>39</xdr:col>
      <xdr:colOff>200025</xdr:colOff>
      <xdr:row>46</xdr:row>
      <xdr:rowOff>228600</xdr:rowOff>
    </xdr:to>
    <xdr:graphicFrame>
      <xdr:nvGraphicFramePr>
        <xdr:cNvPr id="1" name="Chart 6"/>
        <xdr:cNvGraphicFramePr/>
      </xdr:nvGraphicFramePr>
      <xdr:xfrm>
        <a:off x="0" y="3810000"/>
        <a:ext cx="688657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52</xdr:row>
      <xdr:rowOff>76200</xdr:rowOff>
    </xdr:from>
    <xdr:to>
      <xdr:col>1</xdr:col>
      <xdr:colOff>342900</xdr:colOff>
      <xdr:row>57</xdr:row>
      <xdr:rowOff>19050</xdr:rowOff>
    </xdr:to>
    <xdr:pic>
      <xdr:nvPicPr>
        <xdr:cNvPr id="1" name="Рисунок 2"/>
        <xdr:cNvPicPr preferRelativeResize="1">
          <a:picLocks noChangeAspect="1"/>
        </xdr:cNvPicPr>
      </xdr:nvPicPr>
      <xdr:blipFill>
        <a:blip r:embed="rId1"/>
        <a:stretch>
          <a:fillRect/>
        </a:stretch>
      </xdr:blipFill>
      <xdr:spPr>
        <a:xfrm>
          <a:off x="47625" y="9153525"/>
          <a:ext cx="647700" cy="619125"/>
        </a:xfrm>
        <a:prstGeom prst="rect">
          <a:avLst/>
        </a:prstGeom>
        <a:noFill/>
        <a:ln w="1" cmpd="sng">
          <a:noFill/>
        </a:ln>
      </xdr:spPr>
    </xdr:pic>
    <xdr:clientData/>
  </xdr:twoCellAnchor>
  <xdr:twoCellAnchor>
    <xdr:from>
      <xdr:col>0</xdr:col>
      <xdr:colOff>76200</xdr:colOff>
      <xdr:row>51</xdr:row>
      <xdr:rowOff>57150</xdr:rowOff>
    </xdr:from>
    <xdr:to>
      <xdr:col>9</xdr:col>
      <xdr:colOff>323850</xdr:colOff>
      <xdr:row>51</xdr:row>
      <xdr:rowOff>933450</xdr:rowOff>
    </xdr:to>
    <xdr:sp>
      <xdr:nvSpPr>
        <xdr:cNvPr id="2" name="Текст 3"/>
        <xdr:cNvSpPr txBox="1">
          <a:spLocks noChangeArrowheads="1"/>
        </xdr:cNvSpPr>
      </xdr:nvSpPr>
      <xdr:spPr>
        <a:xfrm>
          <a:off x="76200" y="6276975"/>
          <a:ext cx="3419475" cy="885825"/>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Плавучесть леса на палубе учитывается использованием лесной марки и лесных плеч статической остойчивости только в том случае, когда караван  уложен  от  борта  до  борта по всей имеющейся длине колодцев между надстройками (при отсутствии   таких  ограничений  караван  должен  достигать концевого комингса последнего грузового люка). Высота каравана должна быть не меньше стандартной  высоты  нижнего яруса надстройки. При использовании лесной зимней  марки высота каравана не должна превышать трети ширины судна.</a:t>
          </a:r>
        </a:p>
      </xdr:txBody>
    </xdr:sp>
    <xdr:clientData/>
  </xdr:twoCellAnchor>
  <xdr:twoCellAnchor>
    <xdr:from>
      <xdr:col>0</xdr:col>
      <xdr:colOff>57150</xdr:colOff>
      <xdr:row>51</xdr:row>
      <xdr:rowOff>952500</xdr:rowOff>
    </xdr:from>
    <xdr:to>
      <xdr:col>9</xdr:col>
      <xdr:colOff>295275</xdr:colOff>
      <xdr:row>51</xdr:row>
      <xdr:rowOff>1838325</xdr:rowOff>
    </xdr:to>
    <xdr:sp>
      <xdr:nvSpPr>
        <xdr:cNvPr id="3" name="Текст 4"/>
        <xdr:cNvSpPr txBox="1">
          <a:spLocks noChangeArrowheads="1"/>
        </xdr:cNvSpPr>
      </xdr:nvSpPr>
      <xdr:spPr>
        <a:xfrm>
          <a:off x="57150" y="7172325"/>
          <a:ext cx="3409950" cy="89535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При  отсутствии  специальной  информации намокание леса на палубе  учитывается  увеличением  его  массы на 10%. Намокание не учитывается если учтено обледенение.
В графе "ИСТОЧНИК" указать название и номер документа использованного для получения величины.
Контроль остойчивости по допустимым МЦВ обязывает выполнить более жесткие требования, возможно учитывающее требование к остойчивости аварийного судна или другие дополнительные требования. </a:t>
          </a:r>
        </a:p>
      </xdr:txBody>
    </xdr:sp>
    <xdr:clientData/>
  </xdr:twoCellAnchor>
  <xdr:twoCellAnchor>
    <xdr:from>
      <xdr:col>0</xdr:col>
      <xdr:colOff>66675</xdr:colOff>
      <xdr:row>51</xdr:row>
      <xdr:rowOff>1866900</xdr:rowOff>
    </xdr:from>
    <xdr:to>
      <xdr:col>9</xdr:col>
      <xdr:colOff>304800</xdr:colOff>
      <xdr:row>51</xdr:row>
      <xdr:rowOff>2743200</xdr:rowOff>
    </xdr:to>
    <xdr:sp>
      <xdr:nvSpPr>
        <xdr:cNvPr id="4" name="Текст 5"/>
        <xdr:cNvSpPr txBox="1">
          <a:spLocks noChangeArrowheads="1"/>
        </xdr:cNvSpPr>
      </xdr:nvSpPr>
      <xdr:spPr>
        <a:xfrm>
          <a:off x="66675" y="8086725"/>
          <a:ext cx="3409950" cy="885825"/>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Оценка остойчивости методами кренования и/или раскачивания выполняются при допускающих погодных условиях.
При построении диаграммы статической остойчивости предусмотреть положение оси углов, позволяющее показать сравниваемые площади.
Для  расчета  критериев остойчивости рекомендуется  воспользоваться бланком К РАСЧЕТУ КРИТЕРИЕВ ОСТОЙЧИВОСТИ СУДНА С ГРУЗОМ ЛЕСА НА ПАЛУБЕ ПО КОДЕКСУ ИМО.
1) Между ДП судна и центром массы кренящего груза или между точками переноса.</a:t>
          </a:r>
        </a:p>
      </xdr:txBody>
    </xdr:sp>
    <xdr:clientData/>
  </xdr:twoCellAnchor>
  <xdr:twoCellAnchor>
    <xdr:from>
      <xdr:col>10</xdr:col>
      <xdr:colOff>66675</xdr:colOff>
      <xdr:row>51</xdr:row>
      <xdr:rowOff>66675</xdr:rowOff>
    </xdr:from>
    <xdr:to>
      <xdr:col>19</xdr:col>
      <xdr:colOff>304800</xdr:colOff>
      <xdr:row>51</xdr:row>
      <xdr:rowOff>952500</xdr:rowOff>
    </xdr:to>
    <xdr:sp>
      <xdr:nvSpPr>
        <xdr:cNvPr id="5" name="Текст 6"/>
        <xdr:cNvSpPr txBox="1">
          <a:spLocks noChangeArrowheads="1"/>
        </xdr:cNvSpPr>
      </xdr:nvSpPr>
      <xdr:spPr>
        <a:xfrm>
          <a:off x="3590925" y="6286500"/>
          <a:ext cx="3409950" cy="885825"/>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Buoyancy of timber deck cargo is taken into account by use timber loadline and static stability arms of timber only in the case when timber deck cargo is put from board to board and from superstructure to superstructure (in the absence of such limit a timber deck cargo must reach last cargo manhole coaming). The height of timber deck cargo is not the less then the standard height of lower superstructure tier. Using winter timber loadline a height of timber deck cargo must not exceed an one third of the ship's width.</a:t>
          </a:r>
        </a:p>
      </xdr:txBody>
    </xdr:sp>
    <xdr:clientData/>
  </xdr:twoCellAnchor>
  <xdr:twoCellAnchor>
    <xdr:from>
      <xdr:col>10</xdr:col>
      <xdr:colOff>57150</xdr:colOff>
      <xdr:row>51</xdr:row>
      <xdr:rowOff>952500</xdr:rowOff>
    </xdr:from>
    <xdr:to>
      <xdr:col>19</xdr:col>
      <xdr:colOff>295275</xdr:colOff>
      <xdr:row>51</xdr:row>
      <xdr:rowOff>1838325</xdr:rowOff>
    </xdr:to>
    <xdr:sp>
      <xdr:nvSpPr>
        <xdr:cNvPr id="6" name="Текст 7"/>
        <xdr:cNvSpPr txBox="1">
          <a:spLocks noChangeArrowheads="1"/>
        </xdr:cNvSpPr>
      </xdr:nvSpPr>
      <xdr:spPr>
        <a:xfrm>
          <a:off x="3581400" y="7172325"/>
          <a:ext cx="3409950" cy="89535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In the absence of the special information, the timber deck cargo absorption of water is taken into account by increasing its mass on 10%. Absorption of water is not taken into account, if the ice accretion is taken.
Name and number of document used in determining the value must be showed in "SOURCE" entry.
Stability control by admissible GM charges to carry out more hard requirements, possibly, taken into account requirement for stability of damaged ship or other additional requirements.</a:t>
          </a:r>
        </a:p>
      </xdr:txBody>
    </xdr:sp>
    <xdr:clientData/>
  </xdr:twoCellAnchor>
  <xdr:twoCellAnchor>
    <xdr:from>
      <xdr:col>10</xdr:col>
      <xdr:colOff>28575</xdr:colOff>
      <xdr:row>51</xdr:row>
      <xdr:rowOff>1876425</xdr:rowOff>
    </xdr:from>
    <xdr:to>
      <xdr:col>19</xdr:col>
      <xdr:colOff>276225</xdr:colOff>
      <xdr:row>51</xdr:row>
      <xdr:rowOff>2752725</xdr:rowOff>
    </xdr:to>
    <xdr:sp>
      <xdr:nvSpPr>
        <xdr:cNvPr id="7" name="Текст 8"/>
        <xdr:cNvSpPr txBox="1">
          <a:spLocks noChangeArrowheads="1"/>
        </xdr:cNvSpPr>
      </xdr:nvSpPr>
      <xdr:spPr>
        <a:xfrm>
          <a:off x="3552825" y="8096250"/>
          <a:ext cx="3419475" cy="885825"/>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Stability valuation by heeling and/or rolling methods are executed under allow adie weather conditions.
In drawing stability diagram, provide for position of angle axis, which allow to show the areas to compare.
It's advisable for calculation of stability criteria to use the "To calculation of stability criteria of the ship with timber deck cargo by IMO Code" form.
1) Between diametrical plane and gravity of heeling cargo or carrying points.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200025</xdr:colOff>
      <xdr:row>21</xdr:row>
      <xdr:rowOff>0</xdr:rowOff>
    </xdr:to>
    <xdr:graphicFrame>
      <xdr:nvGraphicFramePr>
        <xdr:cNvPr id="1" name="Chart 1"/>
        <xdr:cNvGraphicFramePr/>
      </xdr:nvGraphicFramePr>
      <xdr:xfrm>
        <a:off x="0" y="809625"/>
        <a:ext cx="7058025" cy="2590800"/>
      </xdr:xfrm>
      <a:graphic>
        <a:graphicData uri="http://schemas.openxmlformats.org/drawingml/2006/chart">
          <c:chart xmlns:c="http://schemas.openxmlformats.org/drawingml/2006/chart" r:id="rId1"/>
        </a:graphicData>
      </a:graphic>
    </xdr:graphicFrame>
    <xdr:clientData/>
  </xdr:twoCellAnchor>
  <xdr:twoCellAnchor>
    <xdr:from>
      <xdr:col>1</xdr:col>
      <xdr:colOff>476250</xdr:colOff>
      <xdr:row>15</xdr:row>
      <xdr:rowOff>152400</xdr:rowOff>
    </xdr:from>
    <xdr:to>
      <xdr:col>6</xdr:col>
      <xdr:colOff>600075</xdr:colOff>
      <xdr:row>15</xdr:row>
      <xdr:rowOff>152400</xdr:rowOff>
    </xdr:to>
    <xdr:sp>
      <xdr:nvSpPr>
        <xdr:cNvPr id="2" name="Line 2"/>
        <xdr:cNvSpPr>
          <a:spLocks/>
        </xdr:cNvSpPr>
      </xdr:nvSpPr>
      <xdr:spPr>
        <a:xfrm>
          <a:off x="1162050" y="2581275"/>
          <a:ext cx="3552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447675</xdr:colOff>
      <xdr:row>6</xdr:row>
      <xdr:rowOff>133350</xdr:rowOff>
    </xdr:from>
    <xdr:to>
      <xdr:col>9</xdr:col>
      <xdr:colOff>171450</xdr:colOff>
      <xdr:row>15</xdr:row>
      <xdr:rowOff>133350</xdr:rowOff>
    </xdr:to>
    <xdr:sp>
      <xdr:nvSpPr>
        <xdr:cNvPr id="3" name="Line 10"/>
        <xdr:cNvSpPr>
          <a:spLocks/>
        </xdr:cNvSpPr>
      </xdr:nvSpPr>
      <xdr:spPr>
        <a:xfrm flipV="1">
          <a:off x="1133475" y="1104900"/>
          <a:ext cx="52101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581025</xdr:colOff>
      <xdr:row>12</xdr:row>
      <xdr:rowOff>38100</xdr:rowOff>
    </xdr:from>
    <xdr:to>
      <xdr:col>0</xdr:col>
      <xdr:colOff>581025</xdr:colOff>
      <xdr:row>18</xdr:row>
      <xdr:rowOff>95250</xdr:rowOff>
    </xdr:to>
    <xdr:sp>
      <xdr:nvSpPr>
        <xdr:cNvPr id="4" name="Line 11"/>
        <xdr:cNvSpPr>
          <a:spLocks/>
        </xdr:cNvSpPr>
      </xdr:nvSpPr>
      <xdr:spPr>
        <a:xfrm flipV="1">
          <a:off x="581025" y="198120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7"/>
  <sheetViews>
    <sheetView workbookViewId="0" topLeftCell="A13">
      <selection activeCell="B19" sqref="B19"/>
    </sheetView>
  </sheetViews>
  <sheetFormatPr defaultColWidth="9.00390625" defaultRowHeight="12.75"/>
  <cols>
    <col min="1" max="1" width="33.75390625" style="6" customWidth="1"/>
    <col min="2" max="2" width="21.875" style="6" customWidth="1"/>
    <col min="3" max="3" width="10.625" style="6" customWidth="1"/>
    <col min="4" max="4" width="9.375" style="6" customWidth="1"/>
    <col min="5" max="10" width="5.00390625" style="6" customWidth="1"/>
    <col min="11" max="12" width="5.00390625" style="0" customWidth="1"/>
  </cols>
  <sheetData>
    <row r="1" spans="1:10" s="2" customFormat="1" ht="12.75">
      <c r="A1" s="190" t="s">
        <v>0</v>
      </c>
      <c r="B1" s="239" t="s">
        <v>294</v>
      </c>
      <c r="C1" s="6"/>
      <c r="D1" s="6"/>
      <c r="E1" s="6"/>
      <c r="F1" s="6"/>
      <c r="G1" s="6"/>
      <c r="H1" s="6"/>
      <c r="I1" s="6"/>
      <c r="J1" s="6"/>
    </row>
    <row r="2" spans="1:2" ht="10.5" customHeight="1">
      <c r="A2" s="190" t="s">
        <v>1</v>
      </c>
      <c r="B2" s="239" t="s">
        <v>2</v>
      </c>
    </row>
    <row r="3" spans="1:10" ht="12" customHeight="1">
      <c r="A3" s="190" t="s">
        <v>3</v>
      </c>
      <c r="B3" s="239" t="s">
        <v>293</v>
      </c>
      <c r="C3" s="191"/>
      <c r="D3" s="191"/>
      <c r="E3" s="191"/>
      <c r="F3" s="191"/>
      <c r="G3" s="191"/>
      <c r="H3" s="191"/>
      <c r="I3" s="191"/>
      <c r="J3" s="191"/>
    </row>
    <row r="4" spans="1:10" ht="12.75" customHeight="1">
      <c r="A4" s="190" t="s">
        <v>4</v>
      </c>
      <c r="B4" s="239" t="s">
        <v>297</v>
      </c>
      <c r="C4" s="192"/>
      <c r="D4" s="192"/>
      <c r="E4" s="192"/>
      <c r="F4" s="192"/>
      <c r="G4" s="192"/>
      <c r="H4" s="192"/>
      <c r="I4" s="192"/>
      <c r="J4" s="192"/>
    </row>
    <row r="5" spans="1:10" ht="10.5" customHeight="1">
      <c r="A5" s="193" t="s">
        <v>5</v>
      </c>
      <c r="B5" s="239" t="s">
        <v>298</v>
      </c>
      <c r="C5" s="194"/>
      <c r="D5" s="194"/>
      <c r="E5" s="194"/>
      <c r="F5" s="194"/>
      <c r="G5" s="194"/>
      <c r="H5" s="194"/>
      <c r="I5" s="194"/>
      <c r="J5" s="194"/>
    </row>
    <row r="6" spans="1:10" ht="10.5" customHeight="1">
      <c r="A6" s="190" t="s">
        <v>6</v>
      </c>
      <c r="B6" s="239" t="s">
        <v>7</v>
      </c>
      <c r="C6" s="195"/>
      <c r="D6" s="195"/>
      <c r="E6" s="195"/>
      <c r="F6" s="195"/>
      <c r="G6" s="195"/>
      <c r="H6" s="195"/>
      <c r="I6" s="195"/>
      <c r="J6" s="195"/>
    </row>
    <row r="7" spans="1:2" ht="12.75">
      <c r="A7" s="190" t="s">
        <v>8</v>
      </c>
      <c r="B7" s="239" t="s">
        <v>9</v>
      </c>
    </row>
    <row r="8" spans="1:2" ht="12.75">
      <c r="A8" s="193" t="s">
        <v>10</v>
      </c>
      <c r="B8" s="239">
        <v>821292</v>
      </c>
    </row>
    <row r="9" spans="1:2" ht="12.75">
      <c r="A9" s="190" t="s">
        <v>11</v>
      </c>
      <c r="B9" s="239" t="s">
        <v>295</v>
      </c>
    </row>
    <row r="10" spans="1:2" ht="12.75">
      <c r="A10" s="190" t="s">
        <v>12</v>
      </c>
      <c r="B10" s="239" t="s">
        <v>291</v>
      </c>
    </row>
    <row r="11" spans="1:2" ht="12.75">
      <c r="A11" s="190" t="s">
        <v>13</v>
      </c>
      <c r="B11" s="239">
        <f>1350*4+31</f>
        <v>5431</v>
      </c>
    </row>
    <row r="12" spans="1:2" ht="12.75">
      <c r="A12" s="193" t="s">
        <v>14</v>
      </c>
      <c r="B12" s="239">
        <v>3.46</v>
      </c>
    </row>
    <row r="13" spans="1:2" ht="12.75">
      <c r="A13" s="190" t="s">
        <v>15</v>
      </c>
      <c r="B13" s="239">
        <v>6</v>
      </c>
    </row>
    <row r="14" spans="1:2" ht="12.75">
      <c r="A14" s="193" t="s">
        <v>16</v>
      </c>
      <c r="B14" s="239">
        <v>5856</v>
      </c>
    </row>
    <row r="15" spans="1:2" ht="15.75">
      <c r="A15" s="6" t="s">
        <v>17</v>
      </c>
      <c r="B15" s="240">
        <v>3.37</v>
      </c>
    </row>
    <row r="16" spans="1:2" ht="15.75">
      <c r="A16" s="6" t="s">
        <v>18</v>
      </c>
      <c r="B16" s="240">
        <v>3.46</v>
      </c>
    </row>
    <row r="17" spans="1:2" ht="15.75">
      <c r="A17" s="6" t="s">
        <v>19</v>
      </c>
      <c r="B17" s="240">
        <v>3.55</v>
      </c>
    </row>
    <row r="18" spans="1:2" ht="15.75">
      <c r="A18" s="6" t="s">
        <v>20</v>
      </c>
      <c r="B18" s="188">
        <f>(6*B16+B15+B17)/8</f>
        <v>3.46</v>
      </c>
    </row>
    <row r="19" spans="1:2" ht="12.75">
      <c r="A19" s="197" t="s">
        <v>21</v>
      </c>
      <c r="B19" s="240" t="s">
        <v>299</v>
      </c>
    </row>
    <row r="20" spans="2:3" ht="15.75">
      <c r="B20" s="207"/>
      <c r="C20" s="25" t="s">
        <v>22</v>
      </c>
    </row>
    <row r="21" spans="1:4" ht="11.25" customHeight="1">
      <c r="A21" s="22" t="s">
        <v>23</v>
      </c>
      <c r="B21" s="241">
        <v>10</v>
      </c>
      <c r="C21" s="242">
        <v>6.3</v>
      </c>
      <c r="D21" s="196">
        <f>B21*C21</f>
        <v>63</v>
      </c>
    </row>
    <row r="22" spans="1:4" ht="11.25" customHeight="1">
      <c r="A22" s="22" t="s">
        <v>24</v>
      </c>
      <c r="B22" s="241">
        <v>150</v>
      </c>
      <c r="C22" s="242">
        <v>0.2</v>
      </c>
      <c r="D22" s="196">
        <f aca="true" t="shared" si="0" ref="D22:D30">B22*C22</f>
        <v>30</v>
      </c>
    </row>
    <row r="23" spans="1:4" ht="11.25" customHeight="1">
      <c r="A23" s="22" t="s">
        <v>25</v>
      </c>
      <c r="B23" s="241">
        <v>32</v>
      </c>
      <c r="C23" s="242">
        <v>1.1</v>
      </c>
      <c r="D23" s="196">
        <f t="shared" si="0"/>
        <v>35.2</v>
      </c>
    </row>
    <row r="24" spans="1:4" ht="11.25" customHeight="1">
      <c r="A24" s="22" t="s">
        <v>26</v>
      </c>
      <c r="B24" s="241">
        <v>45</v>
      </c>
      <c r="C24" s="242">
        <v>1.9</v>
      </c>
      <c r="D24" s="196">
        <f t="shared" si="0"/>
        <v>85.5</v>
      </c>
    </row>
    <row r="25" spans="1:4" ht="12.75">
      <c r="A25" s="22" t="s">
        <v>27</v>
      </c>
      <c r="B25" s="241">
        <v>37</v>
      </c>
      <c r="C25" s="242">
        <v>0.1</v>
      </c>
      <c r="D25" s="196">
        <f t="shared" si="0"/>
        <v>3.7</v>
      </c>
    </row>
    <row r="26" spans="1:4" ht="12.75">
      <c r="A26" s="197" t="s">
        <v>28</v>
      </c>
      <c r="B26" s="241">
        <v>513</v>
      </c>
      <c r="C26" s="242">
        <v>4.02</v>
      </c>
      <c r="D26" s="196">
        <f t="shared" si="0"/>
        <v>2062.2599999999998</v>
      </c>
    </row>
    <row r="27" spans="1:4" ht="12.75">
      <c r="A27" s="197" t="s">
        <v>29</v>
      </c>
      <c r="B27" s="241">
        <v>500</v>
      </c>
      <c r="C27" s="242">
        <v>4.1</v>
      </c>
      <c r="D27" s="196">
        <f t="shared" si="0"/>
        <v>2050</v>
      </c>
    </row>
    <row r="28" spans="1:4" ht="12.75">
      <c r="A28" s="197" t="s">
        <v>30</v>
      </c>
      <c r="B28" s="241">
        <v>500</v>
      </c>
      <c r="C28" s="242">
        <v>4.1</v>
      </c>
      <c r="D28" s="196">
        <f t="shared" si="0"/>
        <v>2050</v>
      </c>
    </row>
    <row r="29" spans="1:4" ht="12.75">
      <c r="A29" s="197" t="s">
        <v>31</v>
      </c>
      <c r="B29" s="241">
        <v>500</v>
      </c>
      <c r="C29" s="242">
        <v>4.1</v>
      </c>
      <c r="D29" s="196">
        <f t="shared" si="0"/>
        <v>2050</v>
      </c>
    </row>
    <row r="30" spans="1:4" ht="12.75">
      <c r="A30" s="22" t="s">
        <v>32</v>
      </c>
      <c r="B30" s="241">
        <v>1513</v>
      </c>
      <c r="C30" s="242">
        <v>10</v>
      </c>
      <c r="D30" s="196">
        <f t="shared" si="0"/>
        <v>15130</v>
      </c>
    </row>
    <row r="31" spans="1:4" ht="12.75">
      <c r="A31" s="22" t="s">
        <v>33</v>
      </c>
      <c r="B31" s="196">
        <f>SUM(B26:B30)</f>
        <v>3526</v>
      </c>
      <c r="C31" s="198">
        <f>D31/B31</f>
        <v>6.620039705048214</v>
      </c>
      <c r="D31" s="196">
        <f>SUM(D26:D30)</f>
        <v>23342.260000000002</v>
      </c>
    </row>
    <row r="32" spans="1:4" ht="12.75">
      <c r="A32" s="22" t="s">
        <v>34</v>
      </c>
      <c r="B32" s="196">
        <f>SUM(B21:B30)</f>
        <v>3800</v>
      </c>
      <c r="C32" s="198">
        <f>D32/B32</f>
        <v>6.199910526315789</v>
      </c>
      <c r="D32" s="196">
        <f>SUM(D21:D30)</f>
        <v>23559.66</v>
      </c>
    </row>
    <row r="33" spans="1:4" ht="11.25" customHeight="1">
      <c r="A33" s="197" t="s">
        <v>35</v>
      </c>
      <c r="B33" s="241">
        <v>2028</v>
      </c>
      <c r="C33" s="242">
        <v>4.34</v>
      </c>
      <c r="D33" s="196">
        <f>B33*C33</f>
        <v>8801.52</v>
      </c>
    </row>
    <row r="34" spans="1:4" ht="11.25" customHeight="1">
      <c r="A34" s="22" t="s">
        <v>36</v>
      </c>
      <c r="B34" s="196">
        <f>SUM(B32:B33)</f>
        <v>5828</v>
      </c>
      <c r="C34" s="198">
        <f>D34/B34</f>
        <v>5.55270761839396</v>
      </c>
      <c r="D34" s="196">
        <f>SUM(D32:D33)</f>
        <v>32361.18</v>
      </c>
    </row>
    <row r="35" spans="1:2" ht="11.25" customHeight="1">
      <c r="A35" s="197" t="s">
        <v>37</v>
      </c>
      <c r="B35" s="243">
        <v>1</v>
      </c>
    </row>
    <row r="36" spans="1:4" ht="11.25" customHeight="1">
      <c r="A36" s="197" t="s">
        <v>38</v>
      </c>
      <c r="B36" s="196">
        <f>0.1*B30*B35</f>
        <v>151.3</v>
      </c>
      <c r="C36" s="198">
        <v>10</v>
      </c>
      <c r="D36" s="196">
        <f>B36*C36</f>
        <v>1513</v>
      </c>
    </row>
    <row r="37" spans="1:4" ht="11.25" customHeight="1">
      <c r="A37" s="6" t="s">
        <v>39</v>
      </c>
      <c r="B37" s="196"/>
      <c r="C37" s="198"/>
      <c r="D37" s="241">
        <v>624</v>
      </c>
    </row>
    <row r="38" spans="1:4" ht="11.25" customHeight="1">
      <c r="A38" s="22" t="s">
        <v>36</v>
      </c>
      <c r="B38" s="196">
        <f>SUM(B34+B36)</f>
        <v>5979.3</v>
      </c>
      <c r="C38" s="198">
        <f>D38/B38</f>
        <v>5.769601792852006</v>
      </c>
      <c r="D38" s="196">
        <f>SUM(D34:D37)</f>
        <v>34498.18</v>
      </c>
    </row>
    <row r="39" spans="2:4" ht="11.25" customHeight="1">
      <c r="B39" s="196"/>
      <c r="C39" s="198"/>
      <c r="D39" s="196"/>
    </row>
    <row r="40" spans="1:4" ht="11.25" customHeight="1">
      <c r="A40" s="6" t="s">
        <v>40</v>
      </c>
      <c r="B40" s="240">
        <v>7.88</v>
      </c>
      <c r="C40" s="198"/>
      <c r="D40" s="196"/>
    </row>
    <row r="41" spans="2:4" ht="11.25" customHeight="1">
      <c r="B41" s="241"/>
      <c r="C41" s="198"/>
      <c r="D41" s="196"/>
    </row>
    <row r="42" spans="1:14" ht="11.25" customHeight="1">
      <c r="A42" s="6" t="s">
        <v>41</v>
      </c>
      <c r="B42" s="241">
        <v>15.6</v>
      </c>
      <c r="K42" s="6"/>
      <c r="L42" s="6"/>
      <c r="M42" s="6"/>
      <c r="N42" s="6"/>
    </row>
    <row r="43" spans="2:14" ht="11.25" customHeight="1">
      <c r="B43" s="243"/>
      <c r="K43" s="6"/>
      <c r="L43" s="6"/>
      <c r="M43" s="6"/>
      <c r="N43" s="6"/>
    </row>
    <row r="44" spans="1:14" ht="11.25" customHeight="1">
      <c r="A44" s="6" t="s">
        <v>42</v>
      </c>
      <c r="B44" s="243">
        <v>1241.1</v>
      </c>
      <c r="K44" s="6"/>
      <c r="L44" s="6"/>
      <c r="M44" s="6"/>
      <c r="N44" s="6"/>
    </row>
    <row r="45" spans="1:14" ht="11.25" customHeight="1">
      <c r="A45" s="6" t="s">
        <v>43</v>
      </c>
      <c r="B45" s="243">
        <v>3.11</v>
      </c>
      <c r="K45" s="6"/>
      <c r="L45" s="6"/>
      <c r="M45" s="6"/>
      <c r="N45" s="6"/>
    </row>
    <row r="46" spans="2:14" ht="12.75">
      <c r="B46" s="243"/>
      <c r="K46" s="6"/>
      <c r="L46" s="6"/>
      <c r="M46" s="6"/>
      <c r="N46" s="6"/>
    </row>
    <row r="47" spans="1:2" ht="12.75">
      <c r="A47" s="6" t="s">
        <v>44</v>
      </c>
      <c r="B47" s="240">
        <v>0.31</v>
      </c>
    </row>
  </sheetData>
  <printOptions/>
  <pageMargins left="0.75" right="0.75" top="0.42" bottom="0.53" header="0.25" footer="0.4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04"/>
  <sheetViews>
    <sheetView zoomScale="90" zoomScaleNormal="90" workbookViewId="0" topLeftCell="A33">
      <selection activeCell="O54" sqref="O54"/>
    </sheetView>
  </sheetViews>
  <sheetFormatPr defaultColWidth="9.00390625" defaultRowHeight="12.75"/>
  <cols>
    <col min="1" max="20" width="5.00390625" style="0" customWidth="1"/>
  </cols>
  <sheetData>
    <row r="1" spans="2:11" ht="12.75" customHeight="1">
      <c r="B1" s="220"/>
      <c r="C1" s="220"/>
      <c r="D1" s="220"/>
      <c r="E1" s="220"/>
      <c r="F1" s="220"/>
      <c r="G1" s="220"/>
      <c r="H1" s="221" t="s">
        <v>45</v>
      </c>
      <c r="K1" t="s">
        <v>46</v>
      </c>
    </row>
    <row r="2" spans="2:11" ht="12.75">
      <c r="B2" s="221"/>
      <c r="C2" s="221"/>
      <c r="D2" s="221"/>
      <c r="E2" s="221"/>
      <c r="F2" s="221"/>
      <c r="G2" s="221"/>
      <c r="H2" s="221" t="s">
        <v>47</v>
      </c>
      <c r="K2" t="s">
        <v>48</v>
      </c>
    </row>
    <row r="3" spans="1:18" s="2" customFormat="1" ht="12.75">
      <c r="A3"/>
      <c r="B3"/>
      <c r="C3"/>
      <c r="D3"/>
      <c r="E3"/>
      <c r="F3"/>
      <c r="G3"/>
      <c r="H3"/>
      <c r="K3"/>
      <c r="L3"/>
      <c r="M3"/>
      <c r="N3"/>
      <c r="O3"/>
      <c r="P3"/>
      <c r="Q3"/>
      <c r="R3"/>
    </row>
    <row r="4" ht="10.5" customHeight="1"/>
    <row r="5" spans="1:18" ht="18.75" customHeight="1">
      <c r="A5" s="56" t="s">
        <v>49</v>
      </c>
      <c r="B5" s="56"/>
      <c r="C5" s="56"/>
      <c r="D5" s="56"/>
      <c r="E5" s="56"/>
      <c r="F5" s="56"/>
      <c r="G5" s="56"/>
      <c r="H5" s="56"/>
      <c r="I5" s="56"/>
      <c r="J5" s="56"/>
      <c r="K5" s="56"/>
      <c r="L5" s="56"/>
      <c r="M5" s="56"/>
      <c r="N5" s="56"/>
      <c r="O5" s="56"/>
      <c r="P5" s="56"/>
      <c r="Q5" s="56"/>
      <c r="R5" s="56"/>
    </row>
    <row r="6" spans="1:18" ht="12.75" customHeight="1">
      <c r="A6" s="57" t="s">
        <v>50</v>
      </c>
      <c r="B6" s="57"/>
      <c r="C6" s="57"/>
      <c r="D6" s="57"/>
      <c r="E6" s="57"/>
      <c r="F6" s="57"/>
      <c r="G6" s="57"/>
      <c r="H6" s="57"/>
      <c r="I6" s="57"/>
      <c r="J6" s="57"/>
      <c r="K6" s="57"/>
      <c r="L6" s="57"/>
      <c r="M6" s="57"/>
      <c r="N6" s="57"/>
      <c r="O6" s="57"/>
      <c r="P6" s="57"/>
      <c r="Q6" s="57"/>
      <c r="R6" s="57"/>
    </row>
    <row r="7" spans="1:18" ht="10.5" customHeight="1">
      <c r="A7" s="51" t="s">
        <v>51</v>
      </c>
      <c r="B7" s="51"/>
      <c r="C7" s="51"/>
      <c r="D7" s="51"/>
      <c r="E7" s="51"/>
      <c r="F7" s="51"/>
      <c r="G7" s="51"/>
      <c r="H7" s="51"/>
      <c r="I7" s="51"/>
      <c r="J7" s="51"/>
      <c r="K7" s="51"/>
      <c r="L7" s="51"/>
      <c r="M7" s="51"/>
      <c r="N7" s="51"/>
      <c r="O7" s="51"/>
      <c r="P7" s="51"/>
      <c r="Q7" s="51"/>
      <c r="R7" s="51"/>
    </row>
    <row r="8" spans="1:18" ht="10.5" customHeight="1">
      <c r="A8" s="52" t="s">
        <v>52</v>
      </c>
      <c r="B8" s="52"/>
      <c r="C8" s="52"/>
      <c r="D8" s="52"/>
      <c r="E8" s="52"/>
      <c r="F8" s="52"/>
      <c r="G8" s="52"/>
      <c r="H8" s="52"/>
      <c r="I8" s="52"/>
      <c r="J8" s="52"/>
      <c r="K8" s="52"/>
      <c r="L8" s="52"/>
      <c r="M8" s="52"/>
      <c r="N8" s="52"/>
      <c r="O8" s="52"/>
      <c r="P8" s="52"/>
      <c r="Q8" s="52"/>
      <c r="R8" s="52"/>
    </row>
    <row r="10" spans="1:5" ht="11.25" customHeight="1">
      <c r="A10" s="53" t="s">
        <v>53</v>
      </c>
      <c r="B10" s="54"/>
      <c r="C10" s="54"/>
      <c r="D10" s="54"/>
      <c r="E10" s="54"/>
    </row>
    <row r="11" spans="1:18" ht="10.5" customHeight="1">
      <c r="A11" s="55" t="s">
        <v>54</v>
      </c>
      <c r="B11" s="55"/>
      <c r="C11" s="55"/>
      <c r="D11" s="55"/>
      <c r="E11" s="55"/>
      <c r="F11" s="3"/>
      <c r="G11" s="3"/>
      <c r="H11" s="3"/>
      <c r="I11" s="3"/>
      <c r="J11" s="3"/>
      <c r="K11" s="3"/>
      <c r="L11" s="3"/>
      <c r="M11" s="3"/>
      <c r="N11" s="3"/>
      <c r="O11" s="3"/>
      <c r="P11" s="3"/>
      <c r="Q11" s="3"/>
      <c r="R11" s="3"/>
    </row>
    <row r="12" spans="1:18" ht="11.25" customHeight="1">
      <c r="A12" s="61" t="s">
        <v>0</v>
      </c>
      <c r="B12" s="49"/>
      <c r="C12" s="49"/>
      <c r="D12" s="49"/>
      <c r="E12" s="58"/>
      <c r="F12" s="58"/>
      <c r="G12" s="58"/>
      <c r="H12" s="58"/>
      <c r="I12" s="58"/>
      <c r="J12" s="59"/>
      <c r="K12" s="60" t="s">
        <v>8</v>
      </c>
      <c r="L12" s="61"/>
      <c r="M12" s="61"/>
      <c r="N12" s="58"/>
      <c r="O12" s="200"/>
      <c r="P12" s="200"/>
      <c r="Q12" s="58"/>
      <c r="R12" s="58"/>
    </row>
    <row r="13" spans="1:18" ht="12" customHeight="1">
      <c r="A13" s="62" t="s">
        <v>55</v>
      </c>
      <c r="B13" s="62"/>
      <c r="C13" s="62"/>
      <c r="D13" s="3"/>
      <c r="E13" s="271" t="s">
        <v>294</v>
      </c>
      <c r="F13" s="271"/>
      <c r="G13" s="271"/>
      <c r="H13" s="271"/>
      <c r="I13" s="271"/>
      <c r="J13" s="272"/>
      <c r="K13" s="64" t="s">
        <v>56</v>
      </c>
      <c r="L13" s="62"/>
      <c r="M13" s="62"/>
      <c r="N13" s="270" t="str">
        <f>Данные!B7</f>
        <v>II-СП h3%=6,0 м </v>
      </c>
      <c r="O13" s="270"/>
      <c r="P13" s="270"/>
      <c r="Q13" s="270"/>
      <c r="R13" s="270"/>
    </row>
    <row r="14" spans="1:18" ht="11.25" customHeight="1">
      <c r="A14" s="61" t="s">
        <v>1</v>
      </c>
      <c r="B14" s="61"/>
      <c r="C14" s="61"/>
      <c r="D14" s="61"/>
      <c r="E14" s="200"/>
      <c r="F14" s="200"/>
      <c r="G14" s="200"/>
      <c r="H14" s="200"/>
      <c r="I14" s="200"/>
      <c r="J14" s="201"/>
      <c r="K14" s="4" t="s">
        <v>10</v>
      </c>
      <c r="L14" s="5"/>
      <c r="M14" s="5"/>
      <c r="N14" s="5"/>
      <c r="O14" s="200"/>
      <c r="P14" s="200"/>
      <c r="Q14" s="58"/>
      <c r="R14" s="58"/>
    </row>
    <row r="15" spans="1:18" ht="10.5" customHeight="1">
      <c r="A15" s="62" t="s">
        <v>57</v>
      </c>
      <c r="B15" s="62"/>
      <c r="C15" s="62"/>
      <c r="D15" s="62"/>
      <c r="E15" s="271" t="str">
        <f>Данные!B2</f>
        <v>Санкт-Петербург</v>
      </c>
      <c r="F15" s="271"/>
      <c r="G15" s="271"/>
      <c r="H15" s="271"/>
      <c r="I15" s="271"/>
      <c r="J15" s="272"/>
      <c r="K15" s="64" t="s">
        <v>58</v>
      </c>
      <c r="L15" s="62"/>
      <c r="M15" s="62"/>
      <c r="N15" s="271">
        <f>Данные!B8</f>
        <v>821292</v>
      </c>
      <c r="O15" s="271"/>
      <c r="P15" s="271"/>
      <c r="Q15" s="271"/>
      <c r="R15" s="271"/>
    </row>
    <row r="16" spans="1:18" ht="11.25" customHeight="1">
      <c r="A16" s="61" t="s">
        <v>3</v>
      </c>
      <c r="B16" s="61"/>
      <c r="C16" s="61"/>
      <c r="E16" s="200"/>
      <c r="F16" s="200"/>
      <c r="G16" s="200"/>
      <c r="H16" s="200"/>
      <c r="I16" s="200"/>
      <c r="J16" s="201"/>
      <c r="K16" s="60" t="s">
        <v>11</v>
      </c>
      <c r="L16" s="61"/>
      <c r="M16" s="61"/>
      <c r="N16" s="58"/>
      <c r="O16" s="200"/>
      <c r="P16" s="200"/>
      <c r="Q16" s="58"/>
      <c r="R16" s="58"/>
    </row>
    <row r="17" spans="1:18" ht="10.5" customHeight="1">
      <c r="A17" s="62" t="s">
        <v>59</v>
      </c>
      <c r="B17" s="62"/>
      <c r="C17" s="62"/>
      <c r="D17" s="3"/>
      <c r="E17" s="271" t="str">
        <f>Данные!B3</f>
        <v>Россия</v>
      </c>
      <c r="F17" s="271"/>
      <c r="G17" s="271"/>
      <c r="H17" s="271"/>
      <c r="I17" s="271"/>
      <c r="J17" s="272"/>
      <c r="K17" s="64" t="s">
        <v>60</v>
      </c>
      <c r="L17" s="62"/>
      <c r="M17" s="3"/>
      <c r="N17" s="271" t="s">
        <v>295</v>
      </c>
      <c r="O17" s="271"/>
      <c r="P17" s="271"/>
      <c r="Q17" s="271"/>
      <c r="R17" s="271"/>
    </row>
    <row r="18" spans="1:18" ht="11.25" customHeight="1">
      <c r="A18" s="61" t="s">
        <v>4</v>
      </c>
      <c r="B18" s="61"/>
      <c r="C18" s="61"/>
      <c r="D18" s="61"/>
      <c r="E18" s="200"/>
      <c r="F18" s="200"/>
      <c r="G18" s="200"/>
      <c r="H18" s="200"/>
      <c r="I18" s="200"/>
      <c r="J18" s="201"/>
      <c r="K18" s="60" t="s">
        <v>12</v>
      </c>
      <c r="L18" s="61"/>
      <c r="M18" s="61"/>
      <c r="N18" s="61"/>
      <c r="O18" s="203"/>
      <c r="P18" s="200"/>
      <c r="Q18" s="58"/>
      <c r="R18" s="58"/>
    </row>
    <row r="19" spans="1:18" ht="10.5" customHeight="1">
      <c r="A19" s="62" t="s">
        <v>61</v>
      </c>
      <c r="B19" s="62"/>
      <c r="C19" s="62"/>
      <c r="D19" s="62"/>
      <c r="E19" s="271" t="s">
        <v>300</v>
      </c>
      <c r="F19" s="271"/>
      <c r="G19" s="271"/>
      <c r="H19" s="271"/>
      <c r="I19" s="271"/>
      <c r="J19" s="272"/>
      <c r="K19" s="46" t="s">
        <v>62</v>
      </c>
      <c r="L19" s="47"/>
      <c r="M19" s="47"/>
      <c r="N19" s="6"/>
      <c r="O19" s="204" t="str">
        <f>Данные!B10</f>
        <v>h3%=3,5 м </v>
      </c>
      <c r="P19" s="205"/>
      <c r="Q19" s="48"/>
      <c r="R19" s="48"/>
    </row>
    <row r="20" spans="1:18" ht="11.25" customHeight="1">
      <c r="A20" s="7" t="s">
        <v>5</v>
      </c>
      <c r="E20" s="200"/>
      <c r="F20" s="200"/>
      <c r="G20" s="200"/>
      <c r="H20" s="200"/>
      <c r="I20" s="200"/>
      <c r="J20" s="201"/>
      <c r="K20" s="43"/>
      <c r="L20" s="44"/>
      <c r="M20" s="44"/>
      <c r="N20" s="44"/>
      <c r="O20" s="206"/>
      <c r="P20" s="206"/>
      <c r="Q20" s="44"/>
      <c r="R20" s="44"/>
    </row>
    <row r="21" spans="1:18" ht="10.5" customHeight="1">
      <c r="A21" s="62" t="s">
        <v>63</v>
      </c>
      <c r="B21" s="62"/>
      <c r="C21" s="62"/>
      <c r="D21" s="62"/>
      <c r="E21" s="271" t="s">
        <v>301</v>
      </c>
      <c r="F21" s="271"/>
      <c r="G21" s="271"/>
      <c r="H21" s="271"/>
      <c r="I21" s="271"/>
      <c r="J21" s="272"/>
      <c r="K21" s="45" t="s">
        <v>64</v>
      </c>
      <c r="L21" s="50"/>
      <c r="M21" s="50"/>
      <c r="N21" s="50"/>
      <c r="O21" s="63"/>
      <c r="P21" s="63"/>
      <c r="Q21" s="50"/>
      <c r="R21" s="50"/>
    </row>
    <row r="22" spans="1:18" ht="11.25" customHeight="1">
      <c r="A22" s="61" t="s">
        <v>6</v>
      </c>
      <c r="B22" s="61"/>
      <c r="C22" s="61"/>
      <c r="D22" s="61"/>
      <c r="E22" s="61"/>
      <c r="F22" s="61"/>
      <c r="G22" s="61"/>
      <c r="H22" s="61"/>
      <c r="I22" s="58"/>
      <c r="J22" s="58"/>
      <c r="K22" s="58"/>
      <c r="L22" s="58"/>
      <c r="M22" s="58"/>
      <c r="N22" s="58"/>
      <c r="O22" s="58"/>
      <c r="P22" s="58"/>
      <c r="Q22" s="58"/>
      <c r="R22" s="58"/>
    </row>
    <row r="23" spans="1:18" ht="10.5" customHeight="1">
      <c r="A23" s="62" t="s">
        <v>65</v>
      </c>
      <c r="B23" s="62"/>
      <c r="C23" s="62"/>
      <c r="D23" s="62"/>
      <c r="E23" s="62"/>
      <c r="F23" s="3"/>
      <c r="G23" s="3"/>
      <c r="H23" s="199" t="str">
        <f>Данные!B6</f>
        <v>Сезонная</v>
      </c>
      <c r="I23" s="63"/>
      <c r="J23" s="63"/>
      <c r="K23" s="63"/>
      <c r="L23" s="63"/>
      <c r="M23" s="63"/>
      <c r="N23" s="63"/>
      <c r="O23" s="63"/>
      <c r="P23" s="63"/>
      <c r="Q23" s="63"/>
      <c r="R23" s="63"/>
    </row>
    <row r="24" spans="1:11" ht="11.25" customHeight="1">
      <c r="A24" s="7" t="s">
        <v>14</v>
      </c>
      <c r="F24" s="4" t="s">
        <v>66</v>
      </c>
      <c r="K24" s="4" t="s">
        <v>67</v>
      </c>
    </row>
    <row r="25" spans="1:18" ht="10.5" customHeight="1">
      <c r="A25" s="8" t="s">
        <v>68</v>
      </c>
      <c r="B25" s="3"/>
      <c r="C25" s="3"/>
      <c r="D25" s="222" t="s">
        <v>292</v>
      </c>
      <c r="E25" s="223"/>
      <c r="F25" s="9" t="s">
        <v>69</v>
      </c>
      <c r="G25" s="3"/>
      <c r="H25" s="3"/>
      <c r="I25" s="3"/>
      <c r="J25" s="3"/>
      <c r="K25" s="9" t="s">
        <v>70</v>
      </c>
      <c r="L25" s="3"/>
      <c r="M25" s="3"/>
      <c r="N25" s="3"/>
      <c r="O25" s="3"/>
      <c r="P25" s="3" t="s">
        <v>71</v>
      </c>
      <c r="Q25" s="3"/>
      <c r="R25" s="3"/>
    </row>
    <row r="26" spans="1:18" ht="18" customHeight="1">
      <c r="A26" s="275">
        <v>3.63</v>
      </c>
      <c r="B26" s="276"/>
      <c r="C26" s="276"/>
      <c r="D26" s="276"/>
      <c r="E26" s="277"/>
      <c r="F26" s="275">
        <v>2.38</v>
      </c>
      <c r="G26" s="276"/>
      <c r="H26" s="276"/>
      <c r="I26" s="276"/>
      <c r="J26" s="277"/>
      <c r="K26" s="275">
        <v>6178.5</v>
      </c>
      <c r="L26" s="276"/>
      <c r="M26" s="276"/>
      <c r="N26" s="276"/>
      <c r="O26" s="276"/>
      <c r="P26" s="276"/>
      <c r="Q26" s="276"/>
      <c r="R26" s="277"/>
    </row>
    <row r="27" spans="1:18" ht="47.25" customHeight="1">
      <c r="A27" s="122"/>
      <c r="B27" s="123"/>
      <c r="C27" s="123"/>
      <c r="D27" s="123"/>
      <c r="E27" s="123"/>
      <c r="F27" s="123"/>
      <c r="G27" s="123"/>
      <c r="H27" s="123"/>
      <c r="I27" s="123"/>
      <c r="J27" s="123"/>
      <c r="K27" s="123"/>
      <c r="L27" s="123"/>
      <c r="M27" s="123"/>
      <c r="N27" s="123"/>
      <c r="O27" s="123"/>
      <c r="P27" s="123"/>
      <c r="Q27" s="123"/>
      <c r="R27" s="124"/>
    </row>
    <row r="28" spans="1:18" ht="66.75" customHeight="1">
      <c r="A28" s="122"/>
      <c r="B28" s="123"/>
      <c r="C28" s="123"/>
      <c r="D28" s="123"/>
      <c r="E28" s="123"/>
      <c r="F28" s="123"/>
      <c r="G28" s="123"/>
      <c r="H28" s="123"/>
      <c r="I28" s="123"/>
      <c r="J28" s="123"/>
      <c r="K28" s="123"/>
      <c r="L28" s="123"/>
      <c r="M28" s="123"/>
      <c r="N28" s="123"/>
      <c r="O28" s="123"/>
      <c r="P28" s="123"/>
      <c r="Q28" s="123"/>
      <c r="R28" s="124"/>
    </row>
    <row r="29" spans="1:18" ht="12.75">
      <c r="A29" s="184"/>
      <c r="B29" s="5"/>
      <c r="C29" s="5"/>
      <c r="D29" s="5"/>
      <c r="E29" s="5"/>
      <c r="F29" s="5"/>
      <c r="G29" s="5"/>
      <c r="H29" s="5"/>
      <c r="I29" s="5"/>
      <c r="J29" s="5"/>
      <c r="K29" s="5"/>
      <c r="L29" s="5"/>
      <c r="M29" s="5"/>
      <c r="N29" s="5"/>
      <c r="O29" s="5"/>
      <c r="P29" s="5"/>
      <c r="Q29" s="5"/>
      <c r="R29" s="185"/>
    </row>
    <row r="30" spans="1:18" ht="12.75">
      <c r="A30" s="36"/>
      <c r="B30" s="6"/>
      <c r="C30" s="6"/>
      <c r="D30" s="6"/>
      <c r="E30" s="6"/>
      <c r="F30" s="6"/>
      <c r="G30" s="6"/>
      <c r="H30" s="6"/>
      <c r="I30" s="6"/>
      <c r="J30" s="6"/>
      <c r="K30" s="6"/>
      <c r="L30" s="6"/>
      <c r="M30" s="6"/>
      <c r="N30" s="6"/>
      <c r="O30" s="6"/>
      <c r="P30" s="6"/>
      <c r="Q30" s="6"/>
      <c r="R30" s="130"/>
    </row>
    <row r="31" spans="1:18" ht="12.75">
      <c r="A31" s="36"/>
      <c r="B31" s="6"/>
      <c r="C31" s="6"/>
      <c r="D31" s="6"/>
      <c r="E31" s="6"/>
      <c r="F31" s="6"/>
      <c r="G31" s="6"/>
      <c r="H31" s="6"/>
      <c r="I31" s="6"/>
      <c r="J31" s="6"/>
      <c r="K31" s="6"/>
      <c r="L31" s="6"/>
      <c r="M31" s="6"/>
      <c r="N31" s="6"/>
      <c r="O31" s="6"/>
      <c r="P31" s="6"/>
      <c r="Q31" s="6"/>
      <c r="R31" s="130"/>
    </row>
    <row r="32" spans="1:18" ht="12.75">
      <c r="A32" s="36"/>
      <c r="B32" s="6"/>
      <c r="C32" s="6"/>
      <c r="D32" s="6"/>
      <c r="E32" s="6"/>
      <c r="F32" s="6"/>
      <c r="G32" s="6"/>
      <c r="H32" s="6"/>
      <c r="I32" s="6"/>
      <c r="J32" s="6"/>
      <c r="K32" s="6"/>
      <c r="L32" s="6"/>
      <c r="M32" s="6"/>
      <c r="N32" s="6"/>
      <c r="O32" s="6"/>
      <c r="P32" s="6"/>
      <c r="Q32" s="6"/>
      <c r="R32" s="130"/>
    </row>
    <row r="33" spans="1:18" ht="12.75">
      <c r="A33" s="36"/>
      <c r="B33" s="6"/>
      <c r="C33" s="6"/>
      <c r="D33" s="6"/>
      <c r="E33" s="6"/>
      <c r="F33" s="6"/>
      <c r="G33" s="6"/>
      <c r="H33" s="6"/>
      <c r="I33" s="6"/>
      <c r="J33" s="6"/>
      <c r="K33" s="6"/>
      <c r="L33" s="6"/>
      <c r="M33" s="6"/>
      <c r="N33" s="6"/>
      <c r="O33" s="6"/>
      <c r="P33" s="6"/>
      <c r="Q33" s="6"/>
      <c r="R33" s="130"/>
    </row>
    <row r="34" spans="1:18" ht="12.75">
      <c r="A34" s="36"/>
      <c r="B34" s="6"/>
      <c r="C34" s="6"/>
      <c r="D34" s="6"/>
      <c r="E34" s="6"/>
      <c r="F34" s="6"/>
      <c r="G34" s="6"/>
      <c r="H34" s="6"/>
      <c r="I34" s="6"/>
      <c r="J34" s="6"/>
      <c r="K34" s="6"/>
      <c r="L34" s="6"/>
      <c r="M34" s="6"/>
      <c r="N34" s="6"/>
      <c r="O34" s="6"/>
      <c r="P34" s="6"/>
      <c r="Q34" s="6"/>
      <c r="R34" s="130"/>
    </row>
    <row r="35" spans="1:18" ht="12.75">
      <c r="A35" s="36"/>
      <c r="B35" s="6"/>
      <c r="C35" s="6"/>
      <c r="D35" s="6"/>
      <c r="E35" s="6"/>
      <c r="F35" s="6"/>
      <c r="G35" s="6"/>
      <c r="H35" s="6"/>
      <c r="I35" s="6"/>
      <c r="J35" s="6"/>
      <c r="K35" s="6"/>
      <c r="L35" s="6"/>
      <c r="M35" s="6"/>
      <c r="N35" s="6"/>
      <c r="O35" s="6"/>
      <c r="P35" s="6"/>
      <c r="Q35" s="6"/>
      <c r="R35" s="130"/>
    </row>
    <row r="36" spans="1:18" ht="12.75">
      <c r="A36" s="36"/>
      <c r="B36" s="6"/>
      <c r="C36" s="6"/>
      <c r="D36" s="6"/>
      <c r="E36" s="6"/>
      <c r="F36" s="6"/>
      <c r="G36" s="6"/>
      <c r="H36" s="6"/>
      <c r="I36" s="6"/>
      <c r="J36" s="6"/>
      <c r="K36" s="6"/>
      <c r="L36" s="6"/>
      <c r="M36" s="6"/>
      <c r="N36" s="6"/>
      <c r="O36" s="6"/>
      <c r="P36" s="6"/>
      <c r="Q36" s="6"/>
      <c r="R36" s="130"/>
    </row>
    <row r="37" spans="1:18" ht="12.75">
      <c r="A37" s="36"/>
      <c r="B37" s="6"/>
      <c r="C37" s="6"/>
      <c r="D37" s="6"/>
      <c r="E37" s="6"/>
      <c r="F37" s="6"/>
      <c r="G37" s="6"/>
      <c r="H37" s="6"/>
      <c r="I37" s="6"/>
      <c r="J37" s="6"/>
      <c r="K37" s="6"/>
      <c r="L37" s="6"/>
      <c r="M37" s="6"/>
      <c r="N37" s="6"/>
      <c r="O37" s="6"/>
      <c r="P37" s="6"/>
      <c r="Q37" s="6"/>
      <c r="R37" s="130"/>
    </row>
    <row r="38" spans="1:18" ht="12.75">
      <c r="A38" s="36"/>
      <c r="B38" s="6"/>
      <c r="C38" s="6"/>
      <c r="D38" s="6"/>
      <c r="E38" s="6"/>
      <c r="F38" s="6"/>
      <c r="G38" s="6"/>
      <c r="H38" s="6"/>
      <c r="I38" s="6"/>
      <c r="J38" s="6"/>
      <c r="K38" s="6"/>
      <c r="L38" s="6"/>
      <c r="M38" s="6"/>
      <c r="N38" s="6"/>
      <c r="O38" s="6"/>
      <c r="P38" s="6"/>
      <c r="Q38" s="6"/>
      <c r="R38" s="130"/>
    </row>
    <row r="39" spans="1:18" ht="12.75">
      <c r="A39" s="36"/>
      <c r="B39" s="6"/>
      <c r="C39" s="6"/>
      <c r="D39" s="6"/>
      <c r="E39" s="6"/>
      <c r="F39" s="6"/>
      <c r="G39" s="6"/>
      <c r="H39" s="6"/>
      <c r="I39" s="6"/>
      <c r="J39" s="6"/>
      <c r="K39" s="6"/>
      <c r="L39" s="6"/>
      <c r="M39" s="6"/>
      <c r="N39" s="6"/>
      <c r="O39" s="6"/>
      <c r="P39" s="6"/>
      <c r="Q39" s="6"/>
      <c r="R39" s="130"/>
    </row>
    <row r="40" spans="1:18" ht="12.75">
      <c r="A40" s="36"/>
      <c r="B40" s="6"/>
      <c r="C40" s="6"/>
      <c r="D40" s="6"/>
      <c r="E40" s="6"/>
      <c r="F40" s="6"/>
      <c r="G40" s="6"/>
      <c r="H40" s="6"/>
      <c r="I40" s="6"/>
      <c r="J40" s="6"/>
      <c r="K40" s="6"/>
      <c r="L40" s="6"/>
      <c r="M40" s="6"/>
      <c r="N40" s="6"/>
      <c r="O40" s="6"/>
      <c r="P40" s="6"/>
      <c r="Q40" s="6"/>
      <c r="R40" s="130"/>
    </row>
    <row r="41" spans="1:18" ht="17.25" customHeight="1">
      <c r="A41" s="36"/>
      <c r="B41" s="6"/>
      <c r="C41" s="6"/>
      <c r="D41" s="6"/>
      <c r="E41" s="6"/>
      <c r="F41" s="6"/>
      <c r="G41" s="6"/>
      <c r="H41" s="6"/>
      <c r="I41" s="6"/>
      <c r="J41" s="6"/>
      <c r="K41" s="6"/>
      <c r="L41" s="6"/>
      <c r="M41" s="6"/>
      <c r="N41" s="6"/>
      <c r="O41" s="6"/>
      <c r="P41" s="6"/>
      <c r="Q41" s="6"/>
      <c r="R41" s="130"/>
    </row>
    <row r="42" spans="1:18" ht="15" customHeight="1">
      <c r="A42" s="6" t="s">
        <v>19</v>
      </c>
      <c r="B42" s="207">
        <v>3.54</v>
      </c>
      <c r="C42" s="6"/>
      <c r="D42" s="6"/>
      <c r="E42" s="6"/>
      <c r="F42" s="6"/>
      <c r="G42" s="6"/>
      <c r="H42" s="6" t="s">
        <v>18</v>
      </c>
      <c r="I42" s="207">
        <v>3.53</v>
      </c>
      <c r="J42" s="6"/>
      <c r="K42" s="6"/>
      <c r="L42" s="6"/>
      <c r="M42" s="6"/>
      <c r="N42" s="6"/>
      <c r="O42" s="6"/>
      <c r="P42" s="6" t="s">
        <v>17</v>
      </c>
      <c r="Q42" s="207">
        <v>3.52</v>
      </c>
      <c r="R42" s="130"/>
    </row>
    <row r="43" spans="1:18" ht="9" customHeight="1">
      <c r="A43" s="186"/>
      <c r="B43" s="3"/>
      <c r="C43" s="3"/>
      <c r="D43" s="3"/>
      <c r="E43" s="3"/>
      <c r="F43" s="3"/>
      <c r="G43" s="3"/>
      <c r="H43" s="3"/>
      <c r="I43" s="3"/>
      <c r="J43" s="3"/>
      <c r="K43" s="3"/>
      <c r="L43" s="3"/>
      <c r="M43" s="3"/>
      <c r="N43" s="3"/>
      <c r="O43" s="3"/>
      <c r="P43" s="3"/>
      <c r="Q43" s="3"/>
      <c r="R43" s="187"/>
    </row>
    <row r="44" spans="1:18" ht="11.25" customHeight="1">
      <c r="A44" s="65" t="s">
        <v>72</v>
      </c>
      <c r="B44" s="66"/>
      <c r="C44" s="66"/>
      <c r="D44" s="66"/>
      <c r="E44" s="66"/>
      <c r="F44" s="66"/>
      <c r="G44" s="66"/>
      <c r="H44" s="66"/>
      <c r="I44" s="3"/>
      <c r="J44" s="3"/>
      <c r="K44" s="3"/>
      <c r="L44" s="3"/>
      <c r="M44" s="3"/>
      <c r="N44" s="3"/>
      <c r="O44" s="3"/>
      <c r="P44" s="3"/>
      <c r="Q44" s="3"/>
      <c r="R44" s="3"/>
    </row>
    <row r="45" spans="1:18" ht="11.25" customHeight="1">
      <c r="A45" s="10" t="s">
        <v>73</v>
      </c>
      <c r="B45" s="11"/>
      <c r="C45" s="11"/>
      <c r="D45" s="11"/>
      <c r="E45" s="11"/>
      <c r="F45" s="11"/>
      <c r="G45" s="11"/>
      <c r="H45" s="11"/>
      <c r="I45" s="268">
        <v>10</v>
      </c>
      <c r="J45" s="269"/>
      <c r="K45" s="12" t="s">
        <v>74</v>
      </c>
      <c r="L45" s="11"/>
      <c r="M45" s="11"/>
      <c r="N45" s="11"/>
      <c r="O45" s="11"/>
      <c r="P45" s="11"/>
      <c r="Q45" s="268">
        <v>19</v>
      </c>
      <c r="R45" s="269"/>
    </row>
    <row r="46" spans="1:18" ht="11.25" customHeight="1">
      <c r="A46" s="10" t="s">
        <v>75</v>
      </c>
      <c r="B46" s="11"/>
      <c r="C46" s="11"/>
      <c r="D46" s="11"/>
      <c r="E46" s="11"/>
      <c r="F46" s="11"/>
      <c r="G46" s="11"/>
      <c r="H46" s="11"/>
      <c r="I46" s="268">
        <v>100</v>
      </c>
      <c r="J46" s="269"/>
      <c r="K46" s="12" t="s">
        <v>33</v>
      </c>
      <c r="L46" s="11"/>
      <c r="M46" s="11"/>
      <c r="N46" s="11"/>
      <c r="O46" s="11"/>
      <c r="P46" s="11"/>
      <c r="Q46" s="268">
        <v>3744</v>
      </c>
      <c r="R46" s="269"/>
    </row>
    <row r="47" spans="1:18" ht="11.25" customHeight="1">
      <c r="A47" s="10" t="s">
        <v>76</v>
      </c>
      <c r="B47" s="11"/>
      <c r="C47" s="11"/>
      <c r="D47" s="11"/>
      <c r="E47" s="11"/>
      <c r="F47" s="11"/>
      <c r="G47" s="11"/>
      <c r="H47" s="11"/>
      <c r="I47" s="268">
        <v>41</v>
      </c>
      <c r="J47" s="269"/>
      <c r="Q47" s="268"/>
      <c r="R47" s="269"/>
    </row>
    <row r="48" spans="1:18" ht="11.25" customHeight="1">
      <c r="A48" s="10" t="s">
        <v>77</v>
      </c>
      <c r="B48" s="11"/>
      <c r="C48" s="11"/>
      <c r="D48" s="11"/>
      <c r="E48" s="11"/>
      <c r="F48" s="11"/>
      <c r="G48" s="11"/>
      <c r="H48" s="11"/>
      <c r="I48" s="268">
        <v>50</v>
      </c>
      <c r="J48" s="269"/>
      <c r="K48" s="12" t="s">
        <v>78</v>
      </c>
      <c r="L48" s="11"/>
      <c r="M48" s="11"/>
      <c r="N48" s="11"/>
      <c r="O48" s="11"/>
      <c r="P48" s="11"/>
      <c r="Q48" s="268">
        <v>3964</v>
      </c>
      <c r="R48" s="269"/>
    </row>
    <row r="49" spans="1:18" ht="11.25" customHeight="1">
      <c r="A49" s="10" t="s">
        <v>79</v>
      </c>
      <c r="B49" s="11"/>
      <c r="C49" s="11"/>
      <c r="D49" s="11"/>
      <c r="E49" s="11"/>
      <c r="F49" s="11"/>
      <c r="G49" s="11"/>
      <c r="H49" s="11"/>
      <c r="I49" s="273">
        <v>3.53</v>
      </c>
      <c r="J49" s="274"/>
      <c r="K49" s="12" t="s">
        <v>80</v>
      </c>
      <c r="L49" s="11"/>
      <c r="M49" s="11"/>
      <c r="N49" s="11"/>
      <c r="O49" s="11"/>
      <c r="P49" s="11"/>
      <c r="Q49" s="268">
        <v>5992</v>
      </c>
      <c r="R49" s="269"/>
    </row>
    <row r="50" ht="11.25" customHeight="1">
      <c r="A50" s="7"/>
    </row>
    <row r="51" spans="1:18" ht="24" customHeight="1">
      <c r="A51" s="12"/>
      <c r="B51" s="11"/>
      <c r="C51" s="11"/>
      <c r="D51" s="11"/>
      <c r="E51" s="11"/>
      <c r="F51" s="11"/>
      <c r="G51" s="11"/>
      <c r="H51" s="11"/>
      <c r="I51" s="11"/>
      <c r="J51" s="11"/>
      <c r="K51" s="11"/>
      <c r="L51" s="11"/>
      <c r="M51" s="11"/>
      <c r="N51" s="11"/>
      <c r="O51" s="11"/>
      <c r="P51" s="11"/>
      <c r="Q51" s="11"/>
      <c r="R51" s="125"/>
    </row>
    <row r="52" spans="1:18" s="13" customFormat="1" ht="24" customHeight="1">
      <c r="A52" s="126"/>
      <c r="B52" s="127"/>
      <c r="C52" s="127"/>
      <c r="D52" s="127"/>
      <c r="E52" s="127"/>
      <c r="F52" s="127"/>
      <c r="G52" s="127"/>
      <c r="H52" s="127"/>
      <c r="I52" s="127"/>
      <c r="J52" s="127"/>
      <c r="K52" s="127"/>
      <c r="L52" s="127"/>
      <c r="M52" s="127"/>
      <c r="N52" s="127"/>
      <c r="O52" s="127"/>
      <c r="P52" s="127"/>
      <c r="Q52" s="127"/>
      <c r="R52" s="128"/>
    </row>
    <row r="53" ht="6.75" customHeight="1"/>
    <row r="54" spans="2:17" ht="17.25" customHeight="1">
      <c r="B54" s="68" t="s">
        <v>302</v>
      </c>
      <c r="C54" s="69"/>
      <c r="D54" s="69"/>
      <c r="E54" s="69"/>
      <c r="G54" s="70"/>
      <c r="H54" s="70"/>
      <c r="I54" s="70" t="s">
        <v>2</v>
      </c>
      <c r="J54" s="70"/>
      <c r="K54" s="70"/>
      <c r="L54" s="70"/>
      <c r="N54" s="70"/>
      <c r="O54" s="70" t="s">
        <v>303</v>
      </c>
      <c r="P54" s="70"/>
      <c r="Q54" s="70"/>
    </row>
    <row r="55" spans="1:18" ht="12.75" customHeight="1">
      <c r="A55" s="71" t="s">
        <v>81</v>
      </c>
      <c r="B55" s="71"/>
      <c r="C55" s="71"/>
      <c r="D55" s="71"/>
      <c r="E55" s="71"/>
      <c r="F55" s="71"/>
      <c r="G55" s="71" t="s">
        <v>82</v>
      </c>
      <c r="H55" s="71"/>
      <c r="I55" s="71"/>
      <c r="J55" s="71"/>
      <c r="K55" s="71"/>
      <c r="L55" s="71"/>
      <c r="M55" s="71" t="s">
        <v>83</v>
      </c>
      <c r="N55" s="71"/>
      <c r="O55" s="71"/>
      <c r="P55" s="71"/>
      <c r="Q55" s="71"/>
      <c r="R55" s="71"/>
    </row>
    <row r="56" spans="7:17" ht="17.25" customHeight="1">
      <c r="G56" s="70"/>
      <c r="H56" s="70"/>
      <c r="I56" s="70"/>
      <c r="J56" s="70"/>
      <c r="K56" s="70"/>
      <c r="L56" s="70"/>
      <c r="N56" s="70"/>
      <c r="O56" s="70"/>
      <c r="P56" s="70"/>
      <c r="Q56" s="70"/>
    </row>
    <row r="57" spans="1:18" ht="12.75">
      <c r="A57" s="133" t="s">
        <v>84</v>
      </c>
      <c r="B57" s="133"/>
      <c r="C57" s="133"/>
      <c r="D57" s="133"/>
      <c r="E57" s="133"/>
      <c r="F57" s="133"/>
      <c r="G57" s="71" t="s">
        <v>85</v>
      </c>
      <c r="H57" s="71"/>
      <c r="I57" s="71"/>
      <c r="J57" s="71"/>
      <c r="K57" s="71"/>
      <c r="L57" s="71"/>
      <c r="M57" s="71" t="s">
        <v>81</v>
      </c>
      <c r="N57" s="71"/>
      <c r="O57" s="71"/>
      <c r="P57" s="71"/>
      <c r="Q57" s="71"/>
      <c r="R57" s="71"/>
    </row>
    <row r="58" spans="1:18" ht="12.75">
      <c r="A58" s="6"/>
      <c r="B58" s="6"/>
      <c r="C58" s="6"/>
      <c r="D58" s="6"/>
      <c r="E58" s="6"/>
      <c r="F58" s="6"/>
      <c r="G58" s="6"/>
      <c r="H58" s="6"/>
      <c r="I58" s="6"/>
      <c r="J58" s="6"/>
      <c r="K58" s="6"/>
      <c r="L58" s="6"/>
      <c r="M58" s="6"/>
      <c r="N58" s="6"/>
      <c r="O58" s="6"/>
      <c r="P58" s="6"/>
      <c r="Q58" s="6"/>
      <c r="R58" s="6"/>
    </row>
    <row r="59" spans="1:18" ht="12.75">
      <c r="A59" s="6"/>
      <c r="B59" s="6"/>
      <c r="C59" s="6"/>
      <c r="D59" s="6"/>
      <c r="E59" s="6"/>
      <c r="F59" s="6"/>
      <c r="G59" s="6"/>
      <c r="H59" s="6"/>
      <c r="I59" s="6"/>
      <c r="J59" s="6"/>
      <c r="K59" s="6"/>
      <c r="L59" s="6"/>
      <c r="M59" s="6"/>
      <c r="N59" s="6"/>
      <c r="O59" s="6"/>
      <c r="P59" s="6"/>
      <c r="Q59" s="6"/>
      <c r="R59" s="6"/>
    </row>
    <row r="60" spans="1:18" ht="12.75">
      <c r="A60" s="6"/>
      <c r="B60" s="6"/>
      <c r="C60" s="6"/>
      <c r="D60" s="6"/>
      <c r="E60" s="6"/>
      <c r="F60" s="6"/>
      <c r="G60" s="6"/>
      <c r="H60" s="6"/>
      <c r="I60" s="6"/>
      <c r="J60" s="6"/>
      <c r="K60" s="6"/>
      <c r="L60" s="6"/>
      <c r="M60" s="6"/>
      <c r="N60" s="6"/>
      <c r="O60" s="6"/>
      <c r="P60" s="6"/>
      <c r="Q60" s="6"/>
      <c r="R60" s="6"/>
    </row>
    <row r="61" spans="1:18" ht="11.25" customHeight="1">
      <c r="A61" s="6"/>
      <c r="B61" s="6"/>
      <c r="C61" s="6"/>
      <c r="D61" s="6"/>
      <c r="E61" s="6"/>
      <c r="F61" s="6"/>
      <c r="G61" s="6"/>
      <c r="H61" s="6"/>
      <c r="I61" s="6"/>
      <c r="J61" s="6"/>
      <c r="K61" s="6"/>
      <c r="L61" s="6"/>
      <c r="M61" s="6"/>
      <c r="N61" s="6"/>
      <c r="O61" s="6"/>
      <c r="P61" s="6"/>
      <c r="Q61" s="6"/>
      <c r="R61" s="6"/>
    </row>
    <row r="62" spans="1:18" ht="11.25" customHeight="1">
      <c r="A62" s="6"/>
      <c r="B62" s="6"/>
      <c r="C62" s="6"/>
      <c r="D62" s="6"/>
      <c r="E62" s="6"/>
      <c r="F62" s="6"/>
      <c r="G62" s="6"/>
      <c r="H62" s="6"/>
      <c r="I62" s="6"/>
      <c r="J62" s="6"/>
      <c r="K62" s="6"/>
      <c r="L62" s="6"/>
      <c r="M62" s="6"/>
      <c r="N62" s="6"/>
      <c r="O62" s="6"/>
      <c r="P62" s="6"/>
      <c r="Q62" s="6"/>
      <c r="R62" s="6"/>
    </row>
    <row r="63" spans="1:18" ht="11.25" customHeight="1">
      <c r="A63" s="6"/>
      <c r="B63" s="6"/>
      <c r="C63" s="6"/>
      <c r="D63" s="6"/>
      <c r="E63" s="6"/>
      <c r="F63" s="6"/>
      <c r="G63" s="6"/>
      <c r="H63" s="6"/>
      <c r="I63" s="6"/>
      <c r="J63" s="6"/>
      <c r="K63" s="6"/>
      <c r="L63" s="6"/>
      <c r="M63" s="6"/>
      <c r="N63" s="6"/>
      <c r="O63" s="6"/>
      <c r="P63" s="6"/>
      <c r="Q63" s="6"/>
      <c r="R63" s="6"/>
    </row>
    <row r="64" spans="1:18" ht="11.25" customHeight="1">
      <c r="A64" s="6"/>
      <c r="B64" s="6"/>
      <c r="C64" s="6"/>
      <c r="D64" s="6"/>
      <c r="E64" s="6"/>
      <c r="F64" s="6"/>
      <c r="G64" s="6"/>
      <c r="H64" s="6"/>
      <c r="I64" s="6"/>
      <c r="J64" s="6"/>
      <c r="K64" s="6"/>
      <c r="L64" s="6"/>
      <c r="M64" s="6"/>
      <c r="N64" s="6"/>
      <c r="O64" s="6"/>
      <c r="P64" s="6"/>
      <c r="Q64" s="6"/>
      <c r="R64" s="6"/>
    </row>
    <row r="65" spans="1:18" ht="11.25" customHeight="1">
      <c r="A65" s="6"/>
      <c r="B65" s="6"/>
      <c r="C65" s="6"/>
      <c r="D65" s="6"/>
      <c r="E65" s="6"/>
      <c r="F65" s="6"/>
      <c r="G65" s="6"/>
      <c r="H65" s="6"/>
      <c r="I65" s="6"/>
      <c r="J65" s="6"/>
      <c r="K65" s="6"/>
      <c r="L65" s="6"/>
      <c r="M65" s="6"/>
      <c r="N65" s="6"/>
      <c r="O65" s="6"/>
      <c r="P65" s="6"/>
      <c r="Q65" s="6"/>
      <c r="R65" s="6"/>
    </row>
    <row r="66" spans="1:18" ht="11.25" customHeight="1">
      <c r="A66" s="6"/>
      <c r="B66" s="6"/>
      <c r="C66" s="6"/>
      <c r="D66" s="6"/>
      <c r="E66" s="6"/>
      <c r="F66" s="6"/>
      <c r="G66" s="6"/>
      <c r="H66" s="6"/>
      <c r="I66" s="6"/>
      <c r="J66" s="6"/>
      <c r="K66" s="6"/>
      <c r="L66" s="6"/>
      <c r="M66" s="6"/>
      <c r="N66" s="6"/>
      <c r="O66" s="6"/>
      <c r="P66" s="6"/>
      <c r="Q66" s="6"/>
      <c r="R66" s="6"/>
    </row>
    <row r="67" spans="1:18" ht="11.25" customHeight="1">
      <c r="A67" s="6"/>
      <c r="B67" s="6"/>
      <c r="C67" s="6"/>
      <c r="D67" s="6"/>
      <c r="E67" s="6"/>
      <c r="F67" s="6"/>
      <c r="G67" s="6"/>
      <c r="H67" s="6"/>
      <c r="I67" s="6"/>
      <c r="J67" s="6"/>
      <c r="K67" s="6"/>
      <c r="L67" s="6"/>
      <c r="M67" s="6"/>
      <c r="N67" s="6"/>
      <c r="O67" s="6"/>
      <c r="P67" s="6"/>
      <c r="Q67" s="6"/>
      <c r="R67" s="6"/>
    </row>
    <row r="68" spans="1:18" ht="11.25" customHeight="1">
      <c r="A68" s="6"/>
      <c r="B68" s="6"/>
      <c r="C68" s="6"/>
      <c r="D68" s="6"/>
      <c r="E68" s="6"/>
      <c r="F68" s="6"/>
      <c r="G68" s="6"/>
      <c r="H68" s="6"/>
      <c r="I68" s="6"/>
      <c r="J68" s="6"/>
      <c r="K68" s="6"/>
      <c r="L68" s="6"/>
      <c r="M68" s="6"/>
      <c r="N68" s="6"/>
      <c r="O68" s="6"/>
      <c r="P68" s="6"/>
      <c r="Q68" s="6"/>
      <c r="R68" s="6"/>
    </row>
    <row r="69" spans="1:18" ht="11.25" customHeight="1">
      <c r="A69" s="6"/>
      <c r="B69" s="6"/>
      <c r="C69" s="6"/>
      <c r="D69" s="6"/>
      <c r="E69" s="6"/>
      <c r="F69" s="6"/>
      <c r="G69" s="6"/>
      <c r="H69" s="6"/>
      <c r="I69" s="6"/>
      <c r="J69" s="6"/>
      <c r="K69" s="6"/>
      <c r="L69" s="6"/>
      <c r="M69" s="6"/>
      <c r="N69" s="6"/>
      <c r="O69" s="6"/>
      <c r="P69" s="6"/>
      <c r="Q69" s="6"/>
      <c r="R69" s="6"/>
    </row>
    <row r="70" spans="1:18" ht="11.25" customHeight="1">
      <c r="A70" s="6"/>
      <c r="B70" s="6"/>
      <c r="C70" s="6"/>
      <c r="D70" s="6"/>
      <c r="E70" s="6"/>
      <c r="F70" s="6"/>
      <c r="G70" s="6"/>
      <c r="H70" s="6"/>
      <c r="I70" s="6"/>
      <c r="J70" s="6"/>
      <c r="K70" s="6"/>
      <c r="L70" s="6"/>
      <c r="M70" s="6"/>
      <c r="N70" s="6"/>
      <c r="O70" s="6"/>
      <c r="P70" s="6"/>
      <c r="Q70" s="6"/>
      <c r="R70" s="6"/>
    </row>
    <row r="71" spans="1:18" ht="11.25" customHeight="1">
      <c r="A71" s="6"/>
      <c r="B71" s="6"/>
      <c r="C71" s="6"/>
      <c r="D71" s="6"/>
      <c r="E71" s="6"/>
      <c r="F71" s="6"/>
      <c r="G71" s="6"/>
      <c r="H71" s="6"/>
      <c r="I71" s="6"/>
      <c r="J71" s="6"/>
      <c r="K71" s="6"/>
      <c r="L71" s="6"/>
      <c r="M71" s="6"/>
      <c r="N71" s="6"/>
      <c r="O71" s="6"/>
      <c r="P71" s="6"/>
      <c r="Q71" s="6"/>
      <c r="R71" s="6"/>
    </row>
    <row r="72" spans="1:18" ht="11.25" customHeight="1">
      <c r="A72" s="6"/>
      <c r="B72" s="6"/>
      <c r="C72" s="6"/>
      <c r="D72" s="6"/>
      <c r="E72" s="6"/>
      <c r="F72" s="6"/>
      <c r="G72" s="6"/>
      <c r="H72" s="6"/>
      <c r="I72" s="6"/>
      <c r="J72" s="6"/>
      <c r="K72" s="6"/>
      <c r="L72" s="6"/>
      <c r="M72" s="6"/>
      <c r="N72" s="6"/>
      <c r="O72" s="6"/>
      <c r="P72" s="6"/>
      <c r="Q72" s="6"/>
      <c r="R72" s="6"/>
    </row>
    <row r="73" spans="1:18" ht="11.25" customHeight="1">
      <c r="A73" s="6"/>
      <c r="B73" s="6"/>
      <c r="C73" s="6"/>
      <c r="D73" s="6"/>
      <c r="E73" s="6"/>
      <c r="F73" s="6"/>
      <c r="G73" s="6"/>
      <c r="H73" s="6"/>
      <c r="I73" s="6"/>
      <c r="J73" s="6"/>
      <c r="K73" s="6"/>
      <c r="L73" s="6"/>
      <c r="M73" s="6"/>
      <c r="N73" s="6"/>
      <c r="O73" s="6"/>
      <c r="P73" s="6"/>
      <c r="Q73" s="6"/>
      <c r="R73" s="6"/>
    </row>
    <row r="74" spans="1:18" ht="11.25" customHeight="1">
      <c r="A74" s="6"/>
      <c r="B74" s="6"/>
      <c r="C74" s="6"/>
      <c r="D74" s="6"/>
      <c r="E74" s="6"/>
      <c r="F74" s="6"/>
      <c r="G74" s="6"/>
      <c r="H74" s="6"/>
      <c r="I74" s="6"/>
      <c r="J74" s="6"/>
      <c r="K74" s="6"/>
      <c r="L74" s="6"/>
      <c r="M74" s="6"/>
      <c r="N74" s="6"/>
      <c r="O74" s="6"/>
      <c r="P74" s="6"/>
      <c r="Q74" s="6"/>
      <c r="R74" s="6"/>
    </row>
    <row r="75" spans="1:18" ht="11.25" customHeight="1">
      <c r="A75" s="6"/>
      <c r="B75" s="6"/>
      <c r="C75" s="6"/>
      <c r="D75" s="6"/>
      <c r="E75" s="6"/>
      <c r="F75" s="6"/>
      <c r="G75" s="6"/>
      <c r="H75" s="6"/>
      <c r="I75" s="6"/>
      <c r="J75" s="6"/>
      <c r="K75" s="6"/>
      <c r="L75" s="6"/>
      <c r="M75" s="6"/>
      <c r="N75" s="6"/>
      <c r="O75" s="6"/>
      <c r="P75" s="6"/>
      <c r="Q75" s="6"/>
      <c r="R75" s="6"/>
    </row>
    <row r="76" spans="1:18" ht="11.25" customHeight="1">
      <c r="A76" s="6"/>
      <c r="B76" s="6"/>
      <c r="C76" s="6"/>
      <c r="D76" s="6"/>
      <c r="E76" s="6"/>
      <c r="F76" s="6"/>
      <c r="G76" s="6"/>
      <c r="H76" s="6"/>
      <c r="I76" s="6"/>
      <c r="J76" s="6"/>
      <c r="K76" s="6"/>
      <c r="L76" s="6"/>
      <c r="M76" s="6"/>
      <c r="N76" s="6"/>
      <c r="O76" s="6"/>
      <c r="P76" s="6"/>
      <c r="Q76" s="6"/>
      <c r="R76" s="6"/>
    </row>
    <row r="77" spans="1:18" ht="11.25" customHeight="1">
      <c r="A77" s="6"/>
      <c r="B77" s="6"/>
      <c r="C77" s="6"/>
      <c r="D77" s="6"/>
      <c r="E77" s="6"/>
      <c r="F77" s="6"/>
      <c r="G77" s="6"/>
      <c r="H77" s="6"/>
      <c r="I77" s="6"/>
      <c r="J77" s="6"/>
      <c r="K77" s="6"/>
      <c r="L77" s="6"/>
      <c r="M77" s="6"/>
      <c r="N77" s="6"/>
      <c r="O77" s="6"/>
      <c r="P77" s="6"/>
      <c r="Q77" s="6"/>
      <c r="R77" s="6"/>
    </row>
    <row r="78" spans="1:18" ht="11.25" customHeight="1">
      <c r="A78" s="6"/>
      <c r="B78" s="6"/>
      <c r="C78" s="6"/>
      <c r="D78" s="6"/>
      <c r="E78" s="6"/>
      <c r="F78" s="6"/>
      <c r="G78" s="6"/>
      <c r="H78" s="6"/>
      <c r="I78" s="6"/>
      <c r="J78" s="6"/>
      <c r="K78" s="6"/>
      <c r="L78" s="6"/>
      <c r="M78" s="6"/>
      <c r="N78" s="6"/>
      <c r="O78" s="6"/>
      <c r="P78" s="6"/>
      <c r="Q78" s="6"/>
      <c r="R78" s="6"/>
    </row>
    <row r="79" spans="1:18" ht="11.25" customHeight="1">
      <c r="A79" s="6"/>
      <c r="B79" s="6"/>
      <c r="C79" s="6"/>
      <c r="D79" s="6"/>
      <c r="E79" s="6"/>
      <c r="F79" s="6"/>
      <c r="G79" s="6"/>
      <c r="H79" s="6"/>
      <c r="I79" s="6"/>
      <c r="J79" s="6"/>
      <c r="K79" s="6"/>
      <c r="L79" s="6"/>
      <c r="M79" s="6"/>
      <c r="N79" s="6"/>
      <c r="O79" s="6"/>
      <c r="P79" s="6"/>
      <c r="Q79" s="6"/>
      <c r="R79" s="6"/>
    </row>
    <row r="80" spans="1:18" ht="11.25" customHeight="1">
      <c r="A80" s="6"/>
      <c r="B80" s="6"/>
      <c r="C80" s="6"/>
      <c r="D80" s="6"/>
      <c r="E80" s="6"/>
      <c r="F80" s="6"/>
      <c r="G80" s="6"/>
      <c r="H80" s="6"/>
      <c r="I80" s="6"/>
      <c r="J80" s="6"/>
      <c r="K80" s="6"/>
      <c r="L80" s="6"/>
      <c r="M80" s="6"/>
      <c r="N80" s="6"/>
      <c r="O80" s="6"/>
      <c r="P80" s="6"/>
      <c r="Q80" s="6"/>
      <c r="R80" s="6"/>
    </row>
    <row r="81" spans="1:18" ht="11.25" customHeight="1">
      <c r="A81" s="6"/>
      <c r="B81" s="6"/>
      <c r="C81" s="6"/>
      <c r="D81" s="6"/>
      <c r="E81" s="6"/>
      <c r="F81" s="6"/>
      <c r="G81" s="6"/>
      <c r="H81" s="6"/>
      <c r="I81" s="6"/>
      <c r="J81" s="6"/>
      <c r="K81" s="6"/>
      <c r="L81" s="6"/>
      <c r="M81" s="6"/>
      <c r="N81" s="6"/>
      <c r="O81" s="6"/>
      <c r="P81" s="6"/>
      <c r="Q81" s="6"/>
      <c r="R81" s="6"/>
    </row>
    <row r="82" spans="1:18" ht="11.25" customHeight="1">
      <c r="A82" s="6"/>
      <c r="B82" s="6"/>
      <c r="C82" s="6"/>
      <c r="D82" s="6"/>
      <c r="E82" s="6"/>
      <c r="F82" s="6"/>
      <c r="G82" s="6"/>
      <c r="H82" s="6"/>
      <c r="I82" s="6"/>
      <c r="J82" s="6"/>
      <c r="K82" s="6"/>
      <c r="L82" s="6"/>
      <c r="M82" s="6"/>
      <c r="N82" s="6"/>
      <c r="O82" s="6"/>
      <c r="P82" s="6"/>
      <c r="Q82" s="6"/>
      <c r="R82" s="6"/>
    </row>
    <row r="83" spans="1:18" ht="11.25" customHeight="1">
      <c r="A83" s="6"/>
      <c r="B83" s="6"/>
      <c r="C83" s="6"/>
      <c r="D83" s="6"/>
      <c r="E83" s="6"/>
      <c r="F83" s="6"/>
      <c r="G83" s="6"/>
      <c r="H83" s="6"/>
      <c r="I83" s="6"/>
      <c r="J83" s="6"/>
      <c r="K83" s="6"/>
      <c r="L83" s="6"/>
      <c r="M83" s="6"/>
      <c r="N83" s="6"/>
      <c r="O83" s="6"/>
      <c r="P83" s="6"/>
      <c r="Q83" s="6"/>
      <c r="R83" s="6"/>
    </row>
    <row r="84" spans="1:18" ht="11.25" customHeight="1">
      <c r="A84" s="6"/>
      <c r="B84" s="6"/>
      <c r="C84" s="6"/>
      <c r="D84" s="6"/>
      <c r="E84" s="6"/>
      <c r="F84" s="6"/>
      <c r="G84" s="6"/>
      <c r="H84" s="6"/>
      <c r="I84" s="6"/>
      <c r="J84" s="6"/>
      <c r="K84" s="6"/>
      <c r="L84" s="6"/>
      <c r="M84" s="6"/>
      <c r="N84" s="6"/>
      <c r="O84" s="6"/>
      <c r="P84" s="6"/>
      <c r="Q84" s="6"/>
      <c r="R84" s="6"/>
    </row>
    <row r="85" spans="1:18" ht="11.25" customHeight="1">
      <c r="A85" s="6"/>
      <c r="B85" s="6"/>
      <c r="C85" s="6"/>
      <c r="D85" s="6"/>
      <c r="E85" s="6"/>
      <c r="F85" s="6"/>
      <c r="G85" s="6"/>
      <c r="H85" s="6"/>
      <c r="I85" s="6"/>
      <c r="J85" s="6"/>
      <c r="K85" s="6"/>
      <c r="L85" s="6"/>
      <c r="M85" s="6"/>
      <c r="N85" s="6"/>
      <c r="O85" s="6"/>
      <c r="P85" s="6"/>
      <c r="Q85" s="6"/>
      <c r="R85" s="6"/>
    </row>
    <row r="86" spans="1:18" ht="11.25" customHeight="1">
      <c r="A86" s="6"/>
      <c r="B86" s="6"/>
      <c r="C86" s="6"/>
      <c r="D86" s="6"/>
      <c r="E86" s="6"/>
      <c r="F86" s="6"/>
      <c r="G86" s="6"/>
      <c r="H86" s="6"/>
      <c r="I86" s="6"/>
      <c r="J86" s="6"/>
      <c r="K86" s="6"/>
      <c r="L86" s="6"/>
      <c r="M86" s="6"/>
      <c r="N86" s="6"/>
      <c r="O86" s="6"/>
      <c r="P86" s="6"/>
      <c r="Q86" s="6"/>
      <c r="R86" s="6"/>
    </row>
    <row r="87" spans="1:18" ht="11.25" customHeight="1">
      <c r="A87" s="6"/>
      <c r="B87" s="6"/>
      <c r="C87" s="6"/>
      <c r="D87" s="6"/>
      <c r="E87" s="6"/>
      <c r="F87" s="6"/>
      <c r="G87" s="6"/>
      <c r="H87" s="6"/>
      <c r="I87" s="6"/>
      <c r="J87" s="6"/>
      <c r="K87" s="6"/>
      <c r="L87" s="6"/>
      <c r="M87" s="6"/>
      <c r="N87" s="6"/>
      <c r="O87" s="6"/>
      <c r="P87" s="6"/>
      <c r="Q87" s="6"/>
      <c r="R87" s="6"/>
    </row>
    <row r="88" spans="1:18" ht="11.25" customHeight="1">
      <c r="A88" s="6"/>
      <c r="B88" s="6"/>
      <c r="C88" s="6"/>
      <c r="D88" s="6"/>
      <c r="E88" s="6"/>
      <c r="F88" s="6"/>
      <c r="G88" s="6"/>
      <c r="H88" s="6"/>
      <c r="I88" s="6"/>
      <c r="J88" s="6"/>
      <c r="K88" s="6"/>
      <c r="L88" s="6"/>
      <c r="M88" s="6"/>
      <c r="N88" s="6"/>
      <c r="O88" s="6"/>
      <c r="P88" s="6"/>
      <c r="Q88" s="6"/>
      <c r="R88" s="6"/>
    </row>
    <row r="89" spans="1:18" ht="12.75">
      <c r="A89" s="6"/>
      <c r="B89" s="6"/>
      <c r="C89" s="6"/>
      <c r="D89" s="6"/>
      <c r="E89" s="6"/>
      <c r="F89" s="6"/>
      <c r="G89" s="6"/>
      <c r="H89" s="6"/>
      <c r="I89" s="6"/>
      <c r="J89" s="6"/>
      <c r="K89" s="6"/>
      <c r="L89" s="6"/>
      <c r="M89" s="6"/>
      <c r="N89" s="6"/>
      <c r="O89" s="6"/>
      <c r="P89" s="6"/>
      <c r="Q89" s="6"/>
      <c r="R89" s="6"/>
    </row>
    <row r="90" spans="1:18" ht="12.75">
      <c r="A90" s="6"/>
      <c r="B90" s="6"/>
      <c r="C90" s="6"/>
      <c r="D90" s="6"/>
      <c r="E90" s="6"/>
      <c r="F90" s="6"/>
      <c r="G90" s="6"/>
      <c r="H90" s="6"/>
      <c r="I90" s="6"/>
      <c r="J90" s="6"/>
      <c r="K90" s="6"/>
      <c r="L90" s="6"/>
      <c r="M90" s="6"/>
      <c r="N90" s="6"/>
      <c r="O90" s="6"/>
      <c r="P90" s="6"/>
      <c r="Q90" s="6"/>
      <c r="R90" s="6"/>
    </row>
    <row r="91" spans="1:18" ht="12.75">
      <c r="A91" s="6"/>
      <c r="B91" s="6"/>
      <c r="C91" s="6"/>
      <c r="D91" s="6"/>
      <c r="E91" s="6"/>
      <c r="F91" s="6"/>
      <c r="G91" s="6"/>
      <c r="H91" s="6"/>
      <c r="I91" s="6"/>
      <c r="J91" s="6"/>
      <c r="K91" s="6"/>
      <c r="L91" s="6"/>
      <c r="M91" s="6"/>
      <c r="N91" s="6"/>
      <c r="O91" s="6"/>
      <c r="P91" s="6"/>
      <c r="Q91" s="6"/>
      <c r="R91" s="6"/>
    </row>
    <row r="92" spans="1:18" ht="12.75">
      <c r="A92" s="6"/>
      <c r="B92" s="6"/>
      <c r="C92" s="6"/>
      <c r="D92" s="6"/>
      <c r="E92" s="6"/>
      <c r="F92" s="6"/>
      <c r="G92" s="6"/>
      <c r="H92" s="6"/>
      <c r="I92" s="6"/>
      <c r="J92" s="6"/>
      <c r="K92" s="6"/>
      <c r="L92" s="6"/>
      <c r="M92" s="6"/>
      <c r="N92" s="6"/>
      <c r="O92" s="6"/>
      <c r="P92" s="6"/>
      <c r="Q92" s="6"/>
      <c r="R92" s="6"/>
    </row>
    <row r="93" spans="1:18" ht="12.75">
      <c r="A93" s="6"/>
      <c r="B93" s="6"/>
      <c r="C93" s="6"/>
      <c r="D93" s="6"/>
      <c r="E93" s="6"/>
      <c r="F93" s="6"/>
      <c r="G93" s="6"/>
      <c r="H93" s="6"/>
      <c r="I93" s="6"/>
      <c r="J93" s="6"/>
      <c r="K93" s="6"/>
      <c r="L93" s="6"/>
      <c r="M93" s="6"/>
      <c r="N93" s="6"/>
      <c r="O93" s="6"/>
      <c r="P93" s="6"/>
      <c r="Q93" s="6"/>
      <c r="R93" s="6"/>
    </row>
    <row r="94" spans="1:18" ht="12.75">
      <c r="A94" s="6"/>
      <c r="B94" s="6"/>
      <c r="C94" s="6"/>
      <c r="D94" s="6"/>
      <c r="E94" s="6"/>
      <c r="F94" s="6"/>
      <c r="G94" s="6"/>
      <c r="H94" s="6"/>
      <c r="I94" s="6"/>
      <c r="J94" s="6"/>
      <c r="K94" s="6"/>
      <c r="L94" s="6"/>
      <c r="M94" s="6"/>
      <c r="N94" s="6"/>
      <c r="O94" s="6"/>
      <c r="P94" s="6"/>
      <c r="Q94" s="6"/>
      <c r="R94" s="6"/>
    </row>
    <row r="95" spans="1:18" ht="12.75">
      <c r="A95" s="6"/>
      <c r="B95" s="6"/>
      <c r="C95" s="6"/>
      <c r="D95" s="6"/>
      <c r="E95" s="6"/>
      <c r="F95" s="6"/>
      <c r="G95" s="6"/>
      <c r="H95" s="6"/>
      <c r="I95" s="6"/>
      <c r="J95" s="6"/>
      <c r="K95" s="6"/>
      <c r="L95" s="6"/>
      <c r="M95" s="6"/>
      <c r="N95" s="6"/>
      <c r="O95" s="6"/>
      <c r="P95" s="6"/>
      <c r="Q95" s="6"/>
      <c r="R95" s="6"/>
    </row>
    <row r="96" spans="1:18" ht="12.75">
      <c r="A96" s="6"/>
      <c r="B96" s="6"/>
      <c r="C96" s="6"/>
      <c r="D96" s="6"/>
      <c r="E96" s="6"/>
      <c r="F96" s="6"/>
      <c r="G96" s="6"/>
      <c r="H96" s="6"/>
      <c r="I96" s="6"/>
      <c r="J96" s="6"/>
      <c r="K96" s="6"/>
      <c r="L96" s="6"/>
      <c r="M96" s="6"/>
      <c r="N96" s="6"/>
      <c r="O96" s="6"/>
      <c r="P96" s="6"/>
      <c r="Q96" s="6"/>
      <c r="R96" s="6"/>
    </row>
    <row r="97" spans="1:18" ht="12.75">
      <c r="A97" s="6"/>
      <c r="B97" s="6"/>
      <c r="C97" s="6"/>
      <c r="D97" s="6"/>
      <c r="E97" s="6"/>
      <c r="F97" s="6"/>
      <c r="G97" s="6"/>
      <c r="H97" s="6"/>
      <c r="I97" s="6"/>
      <c r="J97" s="6"/>
      <c r="K97" s="6"/>
      <c r="L97" s="6"/>
      <c r="M97" s="6"/>
      <c r="N97" s="6"/>
      <c r="O97" s="6"/>
      <c r="P97" s="6"/>
      <c r="Q97" s="6"/>
      <c r="R97" s="6"/>
    </row>
    <row r="98" spans="1:18" ht="12.75">
      <c r="A98" s="6"/>
      <c r="B98" s="6"/>
      <c r="C98" s="6"/>
      <c r="D98" s="6"/>
      <c r="E98" s="6"/>
      <c r="F98" s="6"/>
      <c r="G98" s="6"/>
      <c r="H98" s="6"/>
      <c r="I98" s="6"/>
      <c r="J98" s="6"/>
      <c r="K98" s="6"/>
      <c r="L98" s="6"/>
      <c r="M98" s="6"/>
      <c r="N98" s="6"/>
      <c r="O98" s="6"/>
      <c r="P98" s="6"/>
      <c r="Q98" s="6"/>
      <c r="R98" s="6"/>
    </row>
    <row r="99" spans="1:18" ht="12.75">
      <c r="A99" s="6"/>
      <c r="B99" s="6"/>
      <c r="C99" s="6"/>
      <c r="D99" s="6"/>
      <c r="E99" s="6"/>
      <c r="F99" s="6"/>
      <c r="G99" s="6"/>
      <c r="H99" s="6"/>
      <c r="I99" s="6"/>
      <c r="J99" s="6"/>
      <c r="K99" s="6"/>
      <c r="L99" s="6"/>
      <c r="M99" s="6"/>
      <c r="N99" s="6"/>
      <c r="O99" s="6"/>
      <c r="P99" s="6"/>
      <c r="Q99" s="6"/>
      <c r="R99" s="6"/>
    </row>
    <row r="100" spans="1:18" ht="12.75">
      <c r="A100" s="6"/>
      <c r="B100" s="6"/>
      <c r="C100" s="6"/>
      <c r="D100" s="6"/>
      <c r="E100" s="6"/>
      <c r="F100" s="6"/>
      <c r="G100" s="6"/>
      <c r="H100" s="6"/>
      <c r="I100" s="6"/>
      <c r="J100" s="6"/>
      <c r="K100" s="6"/>
      <c r="L100" s="6"/>
      <c r="M100" s="6"/>
      <c r="N100" s="6"/>
      <c r="O100" s="6"/>
      <c r="P100" s="6"/>
      <c r="Q100" s="6"/>
      <c r="R100" s="6"/>
    </row>
    <row r="101" spans="1:18" ht="12.75">
      <c r="A101" s="6"/>
      <c r="B101" s="6"/>
      <c r="C101" s="6"/>
      <c r="D101" s="6"/>
      <c r="E101" s="6"/>
      <c r="F101" s="6"/>
      <c r="G101" s="6"/>
      <c r="H101" s="6"/>
      <c r="I101" s="6"/>
      <c r="J101" s="6"/>
      <c r="K101" s="6"/>
      <c r="L101" s="6"/>
      <c r="M101" s="6"/>
      <c r="N101" s="6"/>
      <c r="O101" s="6"/>
      <c r="P101" s="6"/>
      <c r="Q101" s="6"/>
      <c r="R101" s="6"/>
    </row>
    <row r="102" spans="1:18" ht="12.75">
      <c r="A102" s="6"/>
      <c r="B102" s="6"/>
      <c r="C102" s="6"/>
      <c r="D102" s="6"/>
      <c r="E102" s="6"/>
      <c r="F102" s="6"/>
      <c r="G102" s="6"/>
      <c r="H102" s="6"/>
      <c r="I102" s="6"/>
      <c r="J102" s="6"/>
      <c r="K102" s="6"/>
      <c r="L102" s="6"/>
      <c r="M102" s="6"/>
      <c r="N102" s="6"/>
      <c r="O102" s="6"/>
      <c r="P102" s="6"/>
      <c r="Q102" s="6"/>
      <c r="R102" s="6"/>
    </row>
    <row r="103" spans="1:18" ht="12.75">
      <c r="A103" s="6"/>
      <c r="B103" s="6"/>
      <c r="C103" s="6"/>
      <c r="D103" s="6"/>
      <c r="E103" s="6"/>
      <c r="F103" s="6"/>
      <c r="G103" s="6"/>
      <c r="H103" s="6"/>
      <c r="I103" s="6"/>
      <c r="J103" s="6"/>
      <c r="K103" s="6"/>
      <c r="L103" s="6"/>
      <c r="M103" s="6"/>
      <c r="N103" s="6"/>
      <c r="O103" s="6"/>
      <c r="P103" s="6"/>
      <c r="Q103" s="6"/>
      <c r="R103" s="6"/>
    </row>
    <row r="104" spans="1:18" ht="12.75">
      <c r="A104" s="6"/>
      <c r="B104" s="6"/>
      <c r="C104" s="6"/>
      <c r="D104" s="6"/>
      <c r="E104" s="6"/>
      <c r="F104" s="6"/>
      <c r="G104" s="6"/>
      <c r="H104" s="6"/>
      <c r="I104" s="6"/>
      <c r="J104" s="6"/>
      <c r="K104" s="6"/>
      <c r="L104" s="6"/>
      <c r="M104" s="6"/>
      <c r="N104" s="6"/>
      <c r="O104" s="6"/>
      <c r="P104" s="6"/>
      <c r="Q104" s="6"/>
      <c r="R104" s="6"/>
    </row>
  </sheetData>
  <mergeCells count="21">
    <mergeCell ref="E19:J19"/>
    <mergeCell ref="I49:J49"/>
    <mergeCell ref="K26:R26"/>
    <mergeCell ref="F26:J26"/>
    <mergeCell ref="A26:E26"/>
    <mergeCell ref="E21:J21"/>
    <mergeCell ref="I47:J47"/>
    <mergeCell ref="Q49:R49"/>
    <mergeCell ref="I45:J45"/>
    <mergeCell ref="I46:J46"/>
    <mergeCell ref="N13:R13"/>
    <mergeCell ref="N15:R15"/>
    <mergeCell ref="N17:R17"/>
    <mergeCell ref="E13:J13"/>
    <mergeCell ref="E15:J15"/>
    <mergeCell ref="E17:J17"/>
    <mergeCell ref="I48:J48"/>
    <mergeCell ref="Q45:R45"/>
    <mergeCell ref="Q46:R46"/>
    <mergeCell ref="Q47:R47"/>
    <mergeCell ref="Q48:R48"/>
  </mergeCells>
  <printOptions/>
  <pageMargins left="0.64" right="0.6" top="0.32" bottom="0.54" header="0.25" footer="0.42"/>
  <pageSetup fitToHeight="1" fitToWidth="1" horizontalDpi="600" verticalDpi="600" orientation="portrait" paperSize="9" scale="97" r:id="rId4"/>
  <drawing r:id="rId3"/>
  <legacyDrawing r:id="rId2"/>
  <oleObjects>
    <oleObject progId="CorelPhotoPaint.Image.9" shapeId="665553" r:id="rId1"/>
  </oleObjects>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tabSelected="1" zoomScale="118" zoomScaleNormal="118" workbookViewId="0" topLeftCell="A1">
      <selection activeCell="H66" sqref="H66"/>
    </sheetView>
  </sheetViews>
  <sheetFormatPr defaultColWidth="9.00390625" defaultRowHeight="12.75"/>
  <cols>
    <col min="1" max="18" width="5.00390625" style="0" customWidth="1"/>
  </cols>
  <sheetData>
    <row r="1" spans="1:18" ht="12.75">
      <c r="A1" s="141" t="s">
        <v>86</v>
      </c>
      <c r="B1" s="141"/>
      <c r="C1" s="141"/>
      <c r="D1" s="141"/>
      <c r="E1" s="141"/>
      <c r="F1" s="141"/>
      <c r="G1" s="141"/>
      <c r="H1" s="141"/>
      <c r="I1" s="141"/>
      <c r="J1" s="141"/>
      <c r="K1" s="141"/>
      <c r="L1" s="141"/>
      <c r="M1" s="141"/>
      <c r="N1" s="141"/>
      <c r="O1" s="141"/>
      <c r="P1" s="141"/>
      <c r="Q1" s="141"/>
      <c r="R1" s="141"/>
    </row>
    <row r="2" spans="1:18" ht="12.75">
      <c r="A2" s="69" t="s">
        <v>87</v>
      </c>
      <c r="B2" s="69"/>
      <c r="C2" s="69"/>
      <c r="D2" s="69"/>
      <c r="E2" s="69"/>
      <c r="F2" s="69"/>
      <c r="G2" s="69"/>
      <c r="H2" s="69"/>
      <c r="I2" s="69"/>
      <c r="J2" s="69"/>
      <c r="K2" s="69"/>
      <c r="L2" s="69"/>
      <c r="M2" s="69"/>
      <c r="N2" s="69"/>
      <c r="O2" s="69"/>
      <c r="P2" s="69"/>
      <c r="Q2" s="69"/>
      <c r="R2" s="69"/>
    </row>
    <row r="3" ht="8.25" customHeight="1"/>
    <row r="4" spans="1:18" ht="11.25" customHeight="1">
      <c r="A4" s="7" t="s">
        <v>88</v>
      </c>
      <c r="C4" s="208" t="s">
        <v>304</v>
      </c>
      <c r="D4" s="48"/>
      <c r="E4" s="48"/>
      <c r="F4" s="48"/>
      <c r="G4" s="98" t="s">
        <v>89</v>
      </c>
      <c r="H4" s="98"/>
      <c r="I4" s="98"/>
      <c r="J4" s="140">
        <v>1.07</v>
      </c>
      <c r="K4" s="140"/>
      <c r="L4" s="140"/>
      <c r="M4" s="98" t="s">
        <v>90</v>
      </c>
      <c r="N4" s="98"/>
      <c r="O4" s="98"/>
      <c r="P4" s="230">
        <v>2.4</v>
      </c>
      <c r="Q4" s="230"/>
      <c r="R4" s="230"/>
    </row>
    <row r="5" spans="1:18" ht="10.5" customHeight="1">
      <c r="A5" s="95" t="s">
        <v>91</v>
      </c>
      <c r="B5" s="95"/>
      <c r="C5" s="50"/>
      <c r="D5" s="50"/>
      <c r="E5" s="50"/>
      <c r="F5" s="50"/>
      <c r="G5" s="95" t="s">
        <v>92</v>
      </c>
      <c r="H5" s="95"/>
      <c r="I5" s="95"/>
      <c r="J5" s="76" t="s">
        <v>64</v>
      </c>
      <c r="K5" s="76"/>
      <c r="L5" s="76"/>
      <c r="M5" s="95" t="s">
        <v>93</v>
      </c>
      <c r="N5" s="95"/>
      <c r="O5" s="95"/>
      <c r="P5" s="231" t="s">
        <v>64</v>
      </c>
      <c r="Q5" s="231"/>
      <c r="R5" s="231"/>
    </row>
    <row r="6" ht="12.75">
      <c r="P6" t="s">
        <v>64</v>
      </c>
    </row>
    <row r="7" spans="1:18" ht="11.25" customHeight="1">
      <c r="A7" s="80" t="s">
        <v>94</v>
      </c>
      <c r="B7" s="81"/>
      <c r="C7" s="82"/>
      <c r="D7" s="80" t="s">
        <v>95</v>
      </c>
      <c r="E7" s="81"/>
      <c r="F7" s="82"/>
      <c r="G7" s="80" t="s">
        <v>89</v>
      </c>
      <c r="H7" s="81"/>
      <c r="I7" s="82"/>
      <c r="J7" s="80" t="s">
        <v>96</v>
      </c>
      <c r="K7" s="81"/>
      <c r="L7" s="82"/>
      <c r="M7" s="80" t="s">
        <v>97</v>
      </c>
      <c r="N7" s="81"/>
      <c r="O7" s="82"/>
      <c r="P7" s="80" t="s">
        <v>98</v>
      </c>
      <c r="Q7" s="81"/>
      <c r="R7" s="82"/>
    </row>
    <row r="8" spans="1:18" ht="10.5" customHeight="1">
      <c r="A8" s="83" t="s">
        <v>99</v>
      </c>
      <c r="B8" s="84"/>
      <c r="C8" s="85"/>
      <c r="D8" s="83" t="s">
        <v>100</v>
      </c>
      <c r="E8" s="84"/>
      <c r="F8" s="85"/>
      <c r="G8" s="83" t="s">
        <v>92</v>
      </c>
      <c r="H8" s="84"/>
      <c r="I8" s="85"/>
      <c r="J8" s="83" t="s">
        <v>101</v>
      </c>
      <c r="K8" s="84"/>
      <c r="L8" s="85"/>
      <c r="M8" s="83" t="s">
        <v>102</v>
      </c>
      <c r="N8" s="84"/>
      <c r="O8" s="85"/>
      <c r="P8" s="83" t="s">
        <v>103</v>
      </c>
      <c r="Q8" s="84"/>
      <c r="R8" s="85"/>
    </row>
    <row r="9" spans="1:18" ht="11.25" customHeight="1">
      <c r="A9" s="278" t="s">
        <v>28</v>
      </c>
      <c r="B9" s="279"/>
      <c r="C9" s="280"/>
      <c r="D9" s="229"/>
      <c r="E9" s="224"/>
      <c r="F9" s="225"/>
      <c r="G9" s="229"/>
      <c r="H9" s="224"/>
      <c r="I9" s="225"/>
      <c r="J9" s="284">
        <v>590</v>
      </c>
      <c r="K9" s="285"/>
      <c r="L9" s="267"/>
      <c r="M9" s="289">
        <v>4.1</v>
      </c>
      <c r="N9" s="290"/>
      <c r="O9" s="291"/>
      <c r="P9" s="295">
        <f>J9*M9</f>
        <v>2419</v>
      </c>
      <c r="Q9" s="296"/>
      <c r="R9" s="297"/>
    </row>
    <row r="10" spans="1:18" ht="11.25" customHeight="1">
      <c r="A10" s="281"/>
      <c r="B10" s="282"/>
      <c r="C10" s="283"/>
      <c r="D10" s="226"/>
      <c r="E10" s="227"/>
      <c r="F10" s="228"/>
      <c r="G10" s="226"/>
      <c r="H10" s="227"/>
      <c r="I10" s="228"/>
      <c r="J10" s="286"/>
      <c r="K10" s="287"/>
      <c r="L10" s="288"/>
      <c r="M10" s="292"/>
      <c r="N10" s="293"/>
      <c r="O10" s="294"/>
      <c r="P10" s="298"/>
      <c r="Q10" s="299"/>
      <c r="R10" s="300"/>
    </row>
    <row r="11" spans="1:18" ht="11.25" customHeight="1">
      <c r="A11" s="278" t="s">
        <v>29</v>
      </c>
      <c r="B11" s="279"/>
      <c r="C11" s="280"/>
      <c r="D11" s="229"/>
      <c r="E11" s="224"/>
      <c r="F11" s="225"/>
      <c r="G11" s="229"/>
      <c r="H11" s="224"/>
      <c r="I11" s="225"/>
      <c r="J11" s="284">
        <v>577</v>
      </c>
      <c r="K11" s="285"/>
      <c r="L11" s="267"/>
      <c r="M11" s="289">
        <f>Данные!C27</f>
        <v>4.1</v>
      </c>
      <c r="N11" s="290"/>
      <c r="O11" s="291"/>
      <c r="P11" s="295">
        <f>J11*M11</f>
        <v>2365.7</v>
      </c>
      <c r="Q11" s="296"/>
      <c r="R11" s="297"/>
    </row>
    <row r="12" spans="1:18" ht="11.25" customHeight="1">
      <c r="A12" s="281"/>
      <c r="B12" s="282"/>
      <c r="C12" s="283"/>
      <c r="D12" s="226"/>
      <c r="E12" s="227"/>
      <c r="F12" s="228"/>
      <c r="G12" s="226"/>
      <c r="H12" s="227"/>
      <c r="I12" s="228"/>
      <c r="J12" s="286"/>
      <c r="K12" s="287"/>
      <c r="L12" s="288"/>
      <c r="M12" s="292"/>
      <c r="N12" s="293"/>
      <c r="O12" s="294"/>
      <c r="P12" s="298"/>
      <c r="Q12" s="299"/>
      <c r="R12" s="300"/>
    </row>
    <row r="13" spans="1:18" ht="11.25" customHeight="1">
      <c r="A13" s="278" t="s">
        <v>30</v>
      </c>
      <c r="B13" s="279"/>
      <c r="C13" s="280"/>
      <c r="D13" s="229"/>
      <c r="E13" s="224"/>
      <c r="F13" s="225"/>
      <c r="G13" s="229"/>
      <c r="H13" s="224"/>
      <c r="I13" s="225"/>
      <c r="J13" s="284">
        <v>577</v>
      </c>
      <c r="K13" s="285"/>
      <c r="L13" s="267"/>
      <c r="M13" s="289">
        <f>Данные!C28</f>
        <v>4.1</v>
      </c>
      <c r="N13" s="290"/>
      <c r="O13" s="291"/>
      <c r="P13" s="295">
        <f>J13*M13</f>
        <v>2365.7</v>
      </c>
      <c r="Q13" s="296"/>
      <c r="R13" s="297"/>
    </row>
    <row r="14" spans="1:18" ht="11.25" customHeight="1">
      <c r="A14" s="281"/>
      <c r="B14" s="282"/>
      <c r="C14" s="283"/>
      <c r="D14" s="226"/>
      <c r="E14" s="227"/>
      <c r="F14" s="228"/>
      <c r="G14" s="226"/>
      <c r="H14" s="227"/>
      <c r="I14" s="228"/>
      <c r="J14" s="286"/>
      <c r="K14" s="287"/>
      <c r="L14" s="288"/>
      <c r="M14" s="292"/>
      <c r="N14" s="293"/>
      <c r="O14" s="294"/>
      <c r="P14" s="298"/>
      <c r="Q14" s="299"/>
      <c r="R14" s="300"/>
    </row>
    <row r="15" spans="1:18" ht="11.25" customHeight="1">
      <c r="A15" s="278" t="s">
        <v>31</v>
      </c>
      <c r="B15" s="279"/>
      <c r="C15" s="280"/>
      <c r="D15" s="229"/>
      <c r="E15" s="224"/>
      <c r="F15" s="225"/>
      <c r="G15" s="229"/>
      <c r="H15" s="224"/>
      <c r="I15" s="225"/>
      <c r="J15" s="284">
        <v>576</v>
      </c>
      <c r="K15" s="285"/>
      <c r="L15" s="267"/>
      <c r="M15" s="289">
        <f>Данные!C29</f>
        <v>4.1</v>
      </c>
      <c r="N15" s="290"/>
      <c r="O15" s="291"/>
      <c r="P15" s="295">
        <f>J15*M15</f>
        <v>2361.6</v>
      </c>
      <c r="Q15" s="296"/>
      <c r="R15" s="297"/>
    </row>
    <row r="16" spans="1:18" ht="11.25" customHeight="1">
      <c r="A16" s="281"/>
      <c r="B16" s="282"/>
      <c r="C16" s="283"/>
      <c r="D16" s="226"/>
      <c r="E16" s="227"/>
      <c r="F16" s="228"/>
      <c r="G16" s="226"/>
      <c r="H16" s="227"/>
      <c r="I16" s="228"/>
      <c r="J16" s="286"/>
      <c r="K16" s="287"/>
      <c r="L16" s="288"/>
      <c r="M16" s="292"/>
      <c r="N16" s="293"/>
      <c r="O16" s="294"/>
      <c r="P16" s="298"/>
      <c r="Q16" s="299"/>
      <c r="R16" s="300"/>
    </row>
    <row r="17" spans="1:18" ht="11.25" customHeight="1">
      <c r="A17" s="278" t="s">
        <v>104</v>
      </c>
      <c r="B17" s="279"/>
      <c r="C17" s="280"/>
      <c r="D17" s="229" t="s">
        <v>64</v>
      </c>
      <c r="E17" s="224"/>
      <c r="F17" s="225"/>
      <c r="G17" s="229" t="s">
        <v>64</v>
      </c>
      <c r="H17" s="224"/>
      <c r="I17" s="225"/>
      <c r="J17" s="284">
        <v>1424</v>
      </c>
      <c r="K17" s="285"/>
      <c r="L17" s="267"/>
      <c r="M17" s="289">
        <v>9.5</v>
      </c>
      <c r="N17" s="290"/>
      <c r="O17" s="291"/>
      <c r="P17" s="295">
        <f>J17*M17</f>
        <v>13528</v>
      </c>
      <c r="Q17" s="296"/>
      <c r="R17" s="297"/>
    </row>
    <row r="18" spans="1:18" ht="11.25" customHeight="1">
      <c r="A18" s="281"/>
      <c r="B18" s="282"/>
      <c r="C18" s="283"/>
      <c r="D18" s="226"/>
      <c r="E18" s="227"/>
      <c r="F18" s="228"/>
      <c r="G18" s="226"/>
      <c r="H18" s="227"/>
      <c r="I18" s="228"/>
      <c r="J18" s="286"/>
      <c r="K18" s="287"/>
      <c r="L18" s="288"/>
      <c r="M18" s="292"/>
      <c r="N18" s="293"/>
      <c r="O18" s="294"/>
      <c r="P18" s="298"/>
      <c r="Q18" s="299"/>
      <c r="R18" s="300"/>
    </row>
    <row r="19" spans="1:18" ht="11.25" customHeight="1">
      <c r="A19" s="81" t="s">
        <v>105</v>
      </c>
      <c r="B19" s="81"/>
      <c r="C19" s="82"/>
      <c r="D19" s="284">
        <v>3504</v>
      </c>
      <c r="E19" s="285"/>
      <c r="F19" s="267"/>
      <c r="G19" s="80" t="s">
        <v>106</v>
      </c>
      <c r="H19" s="81"/>
      <c r="I19" s="82"/>
      <c r="J19" s="284">
        <v>3744</v>
      </c>
      <c r="K19" s="285"/>
      <c r="L19" s="267"/>
      <c r="M19" s="72" t="s">
        <v>107</v>
      </c>
      <c r="N19" s="73"/>
      <c r="O19" s="74"/>
      <c r="P19" s="295">
        <f>SUM(P9:R18)</f>
        <v>23040</v>
      </c>
      <c r="Q19" s="296"/>
      <c r="R19" s="297"/>
    </row>
    <row r="20" spans="1:18" ht="10.5" customHeight="1">
      <c r="A20" s="95" t="s">
        <v>108</v>
      </c>
      <c r="B20" s="95"/>
      <c r="C20" s="134"/>
      <c r="D20" s="286" t="s">
        <v>64</v>
      </c>
      <c r="E20" s="287"/>
      <c r="F20" s="288"/>
      <c r="G20" s="246" t="s">
        <v>109</v>
      </c>
      <c r="H20" s="247"/>
      <c r="I20" s="134"/>
      <c r="J20" s="286"/>
      <c r="K20" s="287"/>
      <c r="L20" s="288"/>
      <c r="M20" s="78" t="s">
        <v>110</v>
      </c>
      <c r="N20" s="76"/>
      <c r="O20" s="79"/>
      <c r="P20" s="298" t="s">
        <v>64</v>
      </c>
      <c r="Q20" s="299"/>
      <c r="R20" s="300"/>
    </row>
    <row r="21" spans="10:18" ht="10.5" customHeight="1">
      <c r="J21" s="19"/>
      <c r="K21" s="19"/>
      <c r="L21" s="19"/>
      <c r="P21" s="257"/>
      <c r="Q21" s="257"/>
      <c r="R21" s="257"/>
    </row>
    <row r="22" spans="1:18" ht="11.25" customHeight="1">
      <c r="A22" s="20"/>
      <c r="B22" s="20"/>
      <c r="C22" s="20"/>
      <c r="D22" s="20"/>
      <c r="E22" s="20"/>
      <c r="F22" s="20"/>
      <c r="G22" s="20"/>
      <c r="H22" s="20" t="s">
        <v>111</v>
      </c>
      <c r="I22" s="77"/>
      <c r="J22" s="284">
        <v>10</v>
      </c>
      <c r="K22" s="285"/>
      <c r="L22" s="267"/>
      <c r="M22" s="289">
        <v>8.3</v>
      </c>
      <c r="N22" s="290"/>
      <c r="O22" s="291"/>
      <c r="P22" s="295">
        <f>J22*M22</f>
        <v>83</v>
      </c>
      <c r="Q22" s="296"/>
      <c r="R22" s="297"/>
    </row>
    <row r="23" spans="1:18" ht="9" customHeight="1">
      <c r="A23" s="20"/>
      <c r="B23" s="20"/>
      <c r="C23" s="20"/>
      <c r="D23" s="20"/>
      <c r="E23" s="20"/>
      <c r="F23" s="20"/>
      <c r="G23" s="20"/>
      <c r="H23" s="20" t="s">
        <v>112</v>
      </c>
      <c r="I23" s="87"/>
      <c r="J23" s="286"/>
      <c r="K23" s="287"/>
      <c r="L23" s="288"/>
      <c r="M23" s="292"/>
      <c r="N23" s="293"/>
      <c r="O23" s="294"/>
      <c r="P23" s="298"/>
      <c r="Q23" s="299"/>
      <c r="R23" s="300"/>
    </row>
    <row r="24" spans="1:18" ht="10.5" customHeight="1">
      <c r="A24" s="20"/>
      <c r="B24" s="20"/>
      <c r="C24" s="20"/>
      <c r="D24" s="20"/>
      <c r="E24" s="20"/>
      <c r="F24" s="20"/>
      <c r="G24" s="20"/>
      <c r="H24" s="20"/>
      <c r="I24" s="13"/>
      <c r="J24" s="19"/>
      <c r="K24" s="19"/>
      <c r="L24" s="19"/>
      <c r="M24" s="256"/>
      <c r="N24" s="256"/>
      <c r="O24" s="256"/>
      <c r="P24" s="257"/>
      <c r="Q24" s="257"/>
      <c r="R24" s="257"/>
    </row>
    <row r="25" spans="1:18" ht="10.5" customHeight="1">
      <c r="A25" s="20"/>
      <c r="B25" s="20"/>
      <c r="C25" s="20"/>
      <c r="D25" s="20"/>
      <c r="E25" s="20"/>
      <c r="F25" s="20"/>
      <c r="G25" s="20"/>
      <c r="H25" s="20" t="s">
        <v>24</v>
      </c>
      <c r="I25" s="77"/>
      <c r="J25" s="284">
        <v>100</v>
      </c>
      <c r="K25" s="285"/>
      <c r="L25" s="267"/>
      <c r="M25" s="289">
        <v>4.34</v>
      </c>
      <c r="N25" s="290"/>
      <c r="O25" s="291"/>
      <c r="P25" s="295">
        <f>J25*M25</f>
        <v>434</v>
      </c>
      <c r="Q25" s="296"/>
      <c r="R25" s="297"/>
    </row>
    <row r="26" spans="1:18" ht="10.5" customHeight="1">
      <c r="A26" s="20"/>
      <c r="B26" s="20"/>
      <c r="C26" s="20"/>
      <c r="D26" s="20"/>
      <c r="E26" s="20"/>
      <c r="F26" s="20"/>
      <c r="G26" s="20"/>
      <c r="H26" s="20" t="s">
        <v>113</v>
      </c>
      <c r="I26" s="87"/>
      <c r="J26" s="286"/>
      <c r="K26" s="287"/>
      <c r="L26" s="288"/>
      <c r="M26" s="292"/>
      <c r="N26" s="293"/>
      <c r="O26" s="294"/>
      <c r="P26" s="298"/>
      <c r="Q26" s="299"/>
      <c r="R26" s="300"/>
    </row>
    <row r="27" spans="1:18" ht="10.5" customHeight="1">
      <c r="A27" s="20"/>
      <c r="B27" s="20"/>
      <c r="C27" s="20"/>
      <c r="D27" s="20"/>
      <c r="E27" s="20"/>
      <c r="F27" s="20"/>
      <c r="G27" s="20"/>
      <c r="H27" s="20"/>
      <c r="I27" s="67"/>
      <c r="J27" s="19"/>
      <c r="K27" s="19"/>
      <c r="L27" s="19"/>
      <c r="M27" s="256"/>
      <c r="N27" s="256"/>
      <c r="O27" s="256"/>
      <c r="P27" s="257"/>
      <c r="Q27" s="257"/>
      <c r="R27" s="257"/>
    </row>
    <row r="28" spans="1:18" s="7" customFormat="1" ht="11.25" customHeight="1">
      <c r="A28" s="20"/>
      <c r="B28" s="20"/>
      <c r="C28" s="20"/>
      <c r="D28" s="20"/>
      <c r="E28" s="20"/>
      <c r="F28" s="20"/>
      <c r="G28" s="20"/>
      <c r="H28" s="20" t="s">
        <v>114</v>
      </c>
      <c r="I28" s="20"/>
      <c r="J28" s="284">
        <v>41</v>
      </c>
      <c r="K28" s="285"/>
      <c r="L28" s="267"/>
      <c r="M28" s="289">
        <v>2.7</v>
      </c>
      <c r="N28" s="290"/>
      <c r="O28" s="291"/>
      <c r="P28" s="295">
        <f>J28*M28</f>
        <v>110.7</v>
      </c>
      <c r="Q28" s="296"/>
      <c r="R28" s="297"/>
    </row>
    <row r="29" spans="1:18" s="16" customFormat="1" ht="8.25" customHeight="1">
      <c r="A29" s="20"/>
      <c r="B29" s="20"/>
      <c r="C29" s="20"/>
      <c r="D29" s="20"/>
      <c r="E29" s="20"/>
      <c r="F29" s="20"/>
      <c r="G29" s="20"/>
      <c r="H29" s="20" t="s">
        <v>115</v>
      </c>
      <c r="I29" s="86"/>
      <c r="J29" s="286"/>
      <c r="K29" s="287"/>
      <c r="L29" s="288"/>
      <c r="M29" s="292"/>
      <c r="N29" s="293"/>
      <c r="O29" s="294"/>
      <c r="P29" s="298"/>
      <c r="Q29" s="299"/>
      <c r="R29" s="300"/>
    </row>
    <row r="30" spans="1:18" ht="10.5" customHeight="1">
      <c r="A30" s="20"/>
      <c r="B30" s="20"/>
      <c r="C30" s="20"/>
      <c r="D30" s="20"/>
      <c r="E30" s="20"/>
      <c r="F30" s="20"/>
      <c r="G30" s="20"/>
      <c r="H30" s="20"/>
      <c r="I30" s="13"/>
      <c r="J30" s="19"/>
      <c r="K30" s="19"/>
      <c r="L30" s="19"/>
      <c r="M30" s="256"/>
      <c r="N30" s="256"/>
      <c r="O30" s="256"/>
      <c r="P30" s="257"/>
      <c r="Q30" s="257"/>
      <c r="R30" s="257"/>
    </row>
    <row r="31" spans="1:18" ht="10.5" customHeight="1">
      <c r="A31" s="20"/>
      <c r="B31" s="20"/>
      <c r="C31" s="20"/>
      <c r="D31" s="20"/>
      <c r="E31" s="20"/>
      <c r="F31" s="20"/>
      <c r="G31" s="20"/>
      <c r="H31" s="20" t="s">
        <v>116</v>
      </c>
      <c r="I31" s="20"/>
      <c r="J31" s="284">
        <v>50</v>
      </c>
      <c r="K31" s="285"/>
      <c r="L31" s="267"/>
      <c r="M31" s="289">
        <v>2.7</v>
      </c>
      <c r="N31" s="290"/>
      <c r="O31" s="291"/>
      <c r="P31" s="295">
        <f>J31*M31</f>
        <v>135</v>
      </c>
      <c r="Q31" s="296"/>
      <c r="R31" s="297"/>
    </row>
    <row r="32" spans="1:18" ht="10.5" customHeight="1">
      <c r="A32" s="20"/>
      <c r="B32" s="20"/>
      <c r="C32" s="20"/>
      <c r="D32" s="20"/>
      <c r="E32" s="20"/>
      <c r="F32" s="20"/>
      <c r="G32" s="20"/>
      <c r="H32" s="20" t="s">
        <v>117</v>
      </c>
      <c r="I32" s="86"/>
      <c r="J32" s="286"/>
      <c r="K32" s="287"/>
      <c r="L32" s="288"/>
      <c r="M32" s="292"/>
      <c r="N32" s="293"/>
      <c r="O32" s="294"/>
      <c r="P32" s="298"/>
      <c r="Q32" s="299"/>
      <c r="R32" s="300"/>
    </row>
    <row r="33" spans="1:18" ht="10.5" customHeight="1">
      <c r="A33" s="20"/>
      <c r="B33" s="20"/>
      <c r="C33" s="20"/>
      <c r="D33" s="20"/>
      <c r="E33" s="20"/>
      <c r="F33" s="20"/>
      <c r="G33" s="20"/>
      <c r="H33" s="20"/>
      <c r="I33" s="13"/>
      <c r="J33" s="19"/>
      <c r="K33" s="19"/>
      <c r="L33" s="19"/>
      <c r="M33" s="256"/>
      <c r="N33" s="256"/>
      <c r="O33" s="256"/>
      <c r="P33" s="257"/>
      <c r="Q33" s="257"/>
      <c r="R33" s="257"/>
    </row>
    <row r="34" spans="1:18" s="7" customFormat="1" ht="11.25" customHeight="1">
      <c r="A34" s="20"/>
      <c r="B34" s="20"/>
      <c r="C34" s="20"/>
      <c r="D34" s="20"/>
      <c r="E34" s="20"/>
      <c r="F34" s="20"/>
      <c r="G34" s="20"/>
      <c r="H34" s="20" t="s">
        <v>27</v>
      </c>
      <c r="I34" s="20"/>
      <c r="J34" s="284">
        <v>19</v>
      </c>
      <c r="K34" s="285"/>
      <c r="L34" s="267"/>
      <c r="M34" s="289">
        <v>0.5</v>
      </c>
      <c r="N34" s="290"/>
      <c r="O34" s="291"/>
      <c r="P34" s="295">
        <f>J34*M34</f>
        <v>9.5</v>
      </c>
      <c r="Q34" s="296"/>
      <c r="R34" s="297"/>
    </row>
    <row r="35" spans="1:18" s="16" customFormat="1" ht="10.5" customHeight="1">
      <c r="A35" s="20"/>
      <c r="B35" s="20"/>
      <c r="C35" s="20"/>
      <c r="D35" s="20"/>
      <c r="E35" s="20"/>
      <c r="F35" s="20"/>
      <c r="G35" s="20"/>
      <c r="H35" s="20" t="s">
        <v>118</v>
      </c>
      <c r="I35" s="86"/>
      <c r="J35" s="286"/>
      <c r="K35" s="287"/>
      <c r="L35" s="288"/>
      <c r="M35" s="292"/>
      <c r="N35" s="293"/>
      <c r="O35" s="294"/>
      <c r="P35" s="298"/>
      <c r="Q35" s="299"/>
      <c r="R35" s="300"/>
    </row>
    <row r="36" spans="1:18" ht="10.5" customHeight="1">
      <c r="A36" s="20"/>
      <c r="B36" s="20"/>
      <c r="C36" s="20"/>
      <c r="D36" s="20"/>
      <c r="E36" s="20"/>
      <c r="F36" s="20"/>
      <c r="G36" s="20"/>
      <c r="H36" s="20"/>
      <c r="J36" s="19"/>
      <c r="K36" s="19"/>
      <c r="L36" s="19"/>
      <c r="M36" s="131"/>
      <c r="N36" s="131"/>
      <c r="O36" s="131"/>
      <c r="P36" s="257"/>
      <c r="Q36" s="257"/>
      <c r="R36" s="257"/>
    </row>
    <row r="37" spans="1:18" s="7" customFormat="1" ht="11.25" customHeight="1">
      <c r="A37" s="20"/>
      <c r="B37" s="20"/>
      <c r="C37" s="20"/>
      <c r="D37" s="20"/>
      <c r="E37" s="20"/>
      <c r="F37" s="20"/>
      <c r="G37" s="20"/>
      <c r="H37" s="20" t="s">
        <v>34</v>
      </c>
      <c r="I37" s="15"/>
      <c r="J37" s="284">
        <v>3964</v>
      </c>
      <c r="K37" s="285"/>
      <c r="L37" s="267"/>
      <c r="M37" s="21"/>
      <c r="N37" s="21"/>
      <c r="O37" s="21"/>
      <c r="P37" s="295">
        <f>SUM(P19:R35)</f>
        <v>23812.2</v>
      </c>
      <c r="Q37" s="296"/>
      <c r="R37" s="297"/>
    </row>
    <row r="38" spans="1:18" ht="10.5" customHeight="1">
      <c r="A38" s="20"/>
      <c r="B38" s="20"/>
      <c r="C38" s="20"/>
      <c r="D38" s="20"/>
      <c r="E38" s="20"/>
      <c r="F38" s="20"/>
      <c r="G38" s="20"/>
      <c r="H38" s="20" t="s">
        <v>119</v>
      </c>
      <c r="I38" s="17"/>
      <c r="J38" s="286"/>
      <c r="K38" s="287"/>
      <c r="L38" s="288"/>
      <c r="M38" s="21"/>
      <c r="N38" s="21"/>
      <c r="O38" s="21"/>
      <c r="P38" s="298"/>
      <c r="Q38" s="299"/>
      <c r="R38" s="300"/>
    </row>
    <row r="39" spans="1:18" ht="10.5" customHeight="1">
      <c r="A39" s="20"/>
      <c r="B39" s="20"/>
      <c r="C39" s="20"/>
      <c r="D39" s="20"/>
      <c r="E39" s="20"/>
      <c r="F39" s="20"/>
      <c r="G39" s="20"/>
      <c r="H39" s="20"/>
      <c r="J39" s="19"/>
      <c r="K39" s="19"/>
      <c r="L39" s="19"/>
      <c r="M39" s="19"/>
      <c r="N39" s="19"/>
      <c r="O39" s="19"/>
      <c r="P39" s="257"/>
      <c r="Q39" s="257"/>
      <c r="R39" s="257"/>
    </row>
    <row r="40" spans="1:18" ht="11.25" customHeight="1">
      <c r="A40" s="20"/>
      <c r="B40" s="20"/>
      <c r="C40" s="20"/>
      <c r="D40" s="20"/>
      <c r="E40" s="20"/>
      <c r="F40" s="20"/>
      <c r="G40" s="20"/>
      <c r="H40" s="20" t="s">
        <v>120</v>
      </c>
      <c r="I40" s="15"/>
      <c r="J40" s="284">
        <f>Данные!B33</f>
        <v>2028</v>
      </c>
      <c r="K40" s="285"/>
      <c r="L40" s="267"/>
      <c r="M40" s="289">
        <f>Данные!C33</f>
        <v>4.34</v>
      </c>
      <c r="N40" s="290"/>
      <c r="O40" s="291"/>
      <c r="P40" s="295">
        <f>J40*M40</f>
        <v>8801.52</v>
      </c>
      <c r="Q40" s="296"/>
      <c r="R40" s="297"/>
    </row>
    <row r="41" spans="1:18" ht="9.75" customHeight="1">
      <c r="A41" s="20"/>
      <c r="B41" s="20"/>
      <c r="C41" s="20"/>
      <c r="D41" s="20"/>
      <c r="E41" s="20"/>
      <c r="F41" s="20"/>
      <c r="G41" s="20"/>
      <c r="H41" s="20" t="s">
        <v>121</v>
      </c>
      <c r="I41" s="17"/>
      <c r="J41" s="286"/>
      <c r="K41" s="287"/>
      <c r="L41" s="288"/>
      <c r="M41" s="292"/>
      <c r="N41" s="293"/>
      <c r="O41" s="294"/>
      <c r="P41" s="298"/>
      <c r="Q41" s="299"/>
      <c r="R41" s="300"/>
    </row>
    <row r="42" spans="1:18" ht="10.5" customHeight="1">
      <c r="A42" s="20"/>
      <c r="B42" s="20"/>
      <c r="C42" s="20"/>
      <c r="D42" s="20"/>
      <c r="E42" s="20"/>
      <c r="F42" s="20"/>
      <c r="G42" s="20"/>
      <c r="H42" s="20"/>
      <c r="J42" s="19"/>
      <c r="K42" s="19"/>
      <c r="L42" s="19"/>
      <c r="P42" s="257"/>
      <c r="Q42" s="257"/>
      <c r="R42" s="257"/>
    </row>
    <row r="43" spans="1:18" ht="11.25" customHeight="1">
      <c r="A43" s="20"/>
      <c r="B43" s="20"/>
      <c r="C43" s="20"/>
      <c r="D43" s="20"/>
      <c r="E43" s="20"/>
      <c r="F43" s="20"/>
      <c r="G43" s="20"/>
      <c r="H43" s="20" t="s">
        <v>36</v>
      </c>
      <c r="I43" s="15"/>
      <c r="J43" s="284">
        <v>5992</v>
      </c>
      <c r="K43" s="285"/>
      <c r="L43" s="267"/>
      <c r="M43" s="301">
        <f>P43/J43</f>
        <v>5.442877169559413</v>
      </c>
      <c r="N43" s="236" t="s">
        <v>122</v>
      </c>
      <c r="O43" s="138"/>
      <c r="P43" s="295">
        <f>SUM(P37,P40)</f>
        <v>32613.72</v>
      </c>
      <c r="Q43" s="296"/>
      <c r="R43" s="297"/>
    </row>
    <row r="44" spans="1:18" ht="10.5" customHeight="1">
      <c r="A44" s="20"/>
      <c r="B44" s="20"/>
      <c r="C44" s="20"/>
      <c r="D44" s="20"/>
      <c r="E44" s="20"/>
      <c r="F44" s="20"/>
      <c r="G44" s="20"/>
      <c r="H44" s="20" t="s">
        <v>123</v>
      </c>
      <c r="I44" s="17"/>
      <c r="J44" s="286"/>
      <c r="K44" s="287"/>
      <c r="L44" s="288"/>
      <c r="M44" s="302"/>
      <c r="N44" s="46" t="s">
        <v>124</v>
      </c>
      <c r="O44" s="134"/>
      <c r="P44" s="298"/>
      <c r="Q44" s="299"/>
      <c r="R44" s="300"/>
    </row>
    <row r="45" spans="1:18" ht="10.5" customHeight="1">
      <c r="A45" s="20"/>
      <c r="B45" s="20"/>
      <c r="C45" s="20"/>
      <c r="D45" s="20"/>
      <c r="E45" s="20"/>
      <c r="F45" s="20"/>
      <c r="G45" s="20"/>
      <c r="H45" s="20"/>
      <c r="J45" s="19"/>
      <c r="K45" s="19"/>
      <c r="L45" s="19"/>
      <c r="P45" s="257"/>
      <c r="Q45" s="257"/>
      <c r="R45" s="257"/>
    </row>
    <row r="46" spans="2:18" ht="11.25" customHeight="1">
      <c r="B46" s="135"/>
      <c r="C46" s="135"/>
      <c r="D46" s="135"/>
      <c r="E46" s="135"/>
      <c r="F46" s="135"/>
      <c r="G46" s="135"/>
      <c r="H46" s="135"/>
      <c r="I46" s="135"/>
      <c r="J46" s="135"/>
      <c r="K46" s="135"/>
      <c r="L46" s="135"/>
      <c r="M46" s="135"/>
      <c r="N46" s="147" t="s">
        <v>125</v>
      </c>
      <c r="O46" s="96"/>
      <c r="P46" s="295">
        <f>Данные!D37</f>
        <v>624</v>
      </c>
      <c r="Q46" s="296"/>
      <c r="R46" s="297"/>
    </row>
    <row r="47" spans="2:18" ht="10.5" customHeight="1">
      <c r="B47" s="17"/>
      <c r="C47" s="17"/>
      <c r="D47" s="17"/>
      <c r="E47" s="17"/>
      <c r="F47" s="17"/>
      <c r="G47" s="17"/>
      <c r="H47" s="17"/>
      <c r="I47" s="17"/>
      <c r="J47" s="17"/>
      <c r="K47" s="17"/>
      <c r="L47" s="17"/>
      <c r="M47" s="17"/>
      <c r="N47" s="17" t="s">
        <v>126</v>
      </c>
      <c r="O47" s="97"/>
      <c r="P47" s="298"/>
      <c r="Q47" s="299"/>
      <c r="R47" s="300"/>
    </row>
    <row r="48" spans="9:18" ht="10.5" customHeight="1">
      <c r="I48" s="132"/>
      <c r="P48" s="257"/>
      <c r="Q48" s="257"/>
      <c r="R48" s="257"/>
    </row>
    <row r="49" spans="2:18" s="16" customFormat="1" ht="11.25" customHeight="1">
      <c r="B49" s="210"/>
      <c r="C49" s="210"/>
      <c r="D49" s="210"/>
      <c r="E49" s="210"/>
      <c r="F49" s="210"/>
      <c r="G49" s="210"/>
      <c r="H49" s="210" t="s">
        <v>127</v>
      </c>
      <c r="I49" s="15"/>
      <c r="J49" s="284">
        <v>0</v>
      </c>
      <c r="K49" s="285"/>
      <c r="L49" s="267"/>
      <c r="M49" s="289">
        <v>0</v>
      </c>
      <c r="N49" s="290"/>
      <c r="O49" s="291"/>
      <c r="P49" s="295">
        <f>J49*M49</f>
        <v>0</v>
      </c>
      <c r="Q49" s="296"/>
      <c r="R49" s="297"/>
    </row>
    <row r="50" spans="2:18" ht="10.5" customHeight="1">
      <c r="B50" s="210"/>
      <c r="C50" s="210"/>
      <c r="D50" s="210"/>
      <c r="E50" s="210"/>
      <c r="F50" s="210"/>
      <c r="G50" s="210"/>
      <c r="H50" s="210" t="s">
        <v>128</v>
      </c>
      <c r="I50" s="17"/>
      <c r="J50" s="286"/>
      <c r="K50" s="287"/>
      <c r="L50" s="288"/>
      <c r="M50" s="292"/>
      <c r="N50" s="293"/>
      <c r="O50" s="294"/>
      <c r="P50" s="298"/>
      <c r="Q50" s="299"/>
      <c r="R50" s="300"/>
    </row>
    <row r="51" spans="2:18" ht="10.5" customHeight="1">
      <c r="B51" s="86"/>
      <c r="C51" s="86"/>
      <c r="D51" s="86"/>
      <c r="E51" s="86"/>
      <c r="F51" s="86"/>
      <c r="G51" s="86"/>
      <c r="H51" s="86"/>
      <c r="J51" s="19"/>
      <c r="K51" s="19"/>
      <c r="L51" s="19"/>
      <c r="P51" s="257"/>
      <c r="Q51" s="257"/>
      <c r="R51" s="257"/>
    </row>
    <row r="52" spans="2:18" ht="11.25" customHeight="1">
      <c r="B52" s="210"/>
      <c r="C52" s="210"/>
      <c r="D52" s="210"/>
      <c r="E52" s="210"/>
      <c r="F52" s="210"/>
      <c r="G52" s="210"/>
      <c r="H52" s="210" t="s">
        <v>129</v>
      </c>
      <c r="I52" s="15"/>
      <c r="J52" s="284">
        <f>SUM(J43,J49)</f>
        <v>5992</v>
      </c>
      <c r="K52" s="285"/>
      <c r="L52" s="267"/>
      <c r="M52" s="137" t="s">
        <v>130</v>
      </c>
      <c r="N52" s="136"/>
      <c r="O52" s="138"/>
      <c r="P52" s="295">
        <f>SUM(P43,P46,P49)</f>
        <v>33237.72</v>
      </c>
      <c r="Q52" s="296"/>
      <c r="R52" s="297"/>
    </row>
    <row r="53" spans="2:18" ht="10.5" customHeight="1">
      <c r="B53" s="211"/>
      <c r="C53" s="211"/>
      <c r="D53" s="211"/>
      <c r="E53" s="211"/>
      <c r="F53" s="211"/>
      <c r="G53" s="211"/>
      <c r="H53" s="211" t="s">
        <v>131</v>
      </c>
      <c r="I53" s="17"/>
      <c r="J53" s="286"/>
      <c r="K53" s="287"/>
      <c r="L53" s="288"/>
      <c r="M53" s="246" t="s">
        <v>132</v>
      </c>
      <c r="N53" s="247"/>
      <c r="O53" s="134"/>
      <c r="P53" s="298" t="s">
        <v>64</v>
      </c>
      <c r="Q53" s="299"/>
      <c r="R53" s="300"/>
    </row>
    <row r="54" spans="1:18" ht="10.5" customHeight="1">
      <c r="A54" s="86"/>
      <c r="B54" s="86"/>
      <c r="C54" s="86"/>
      <c r="D54" s="86"/>
      <c r="E54" s="86"/>
      <c r="F54" s="86"/>
      <c r="G54" s="86"/>
      <c r="H54" s="86"/>
      <c r="J54" s="19"/>
      <c r="K54" s="19"/>
      <c r="L54" s="19"/>
      <c r="P54" s="257"/>
      <c r="Q54" s="257"/>
      <c r="R54" s="257"/>
    </row>
    <row r="55" spans="12:18" ht="10.5" customHeight="1">
      <c r="L55" s="219" t="s">
        <v>132</v>
      </c>
      <c r="M55" s="95"/>
      <c r="N55" s="95"/>
      <c r="P55" s="258"/>
      <c r="Q55" s="258"/>
      <c r="R55" s="258"/>
    </row>
    <row r="56" spans="1:18" ht="11.25" customHeight="1">
      <c r="A56" s="99" t="s">
        <v>133</v>
      </c>
      <c r="B56" s="98"/>
      <c r="C56" s="98"/>
      <c r="D56" s="98"/>
      <c r="E56" s="98"/>
      <c r="F56" s="98"/>
      <c r="G56" s="98"/>
      <c r="H56" s="98"/>
      <c r="I56" s="98"/>
      <c r="J56" s="98"/>
      <c r="K56" s="100" t="s">
        <v>134</v>
      </c>
      <c r="L56" s="237" t="s">
        <v>130</v>
      </c>
      <c r="M56" s="101"/>
      <c r="N56" s="101"/>
      <c r="O56" s="102" t="s">
        <v>134</v>
      </c>
      <c r="P56" s="289">
        <f>P52/J52</f>
        <v>5.547016021361816</v>
      </c>
      <c r="Q56" s="290"/>
      <c r="R56" s="291"/>
    </row>
    <row r="57" spans="1:18" ht="11.25" customHeight="1">
      <c r="A57" s="219" t="s">
        <v>135</v>
      </c>
      <c r="B57" s="219"/>
      <c r="C57" s="219"/>
      <c r="D57" s="219"/>
      <c r="E57" s="219"/>
      <c r="F57" s="219"/>
      <c r="G57" s="219"/>
      <c r="H57" s="219"/>
      <c r="I57" s="219"/>
      <c r="J57" s="219"/>
      <c r="K57" s="100"/>
      <c r="L57" s="61" t="s">
        <v>136</v>
      </c>
      <c r="M57" s="61"/>
      <c r="N57" s="61"/>
      <c r="O57" s="102"/>
      <c r="P57" s="292"/>
      <c r="Q57" s="293"/>
      <c r="R57" s="294"/>
    </row>
    <row r="58" spans="12:14" ht="10.5" customHeight="1">
      <c r="L58" s="219" t="s">
        <v>137</v>
      </c>
      <c r="M58" s="95"/>
      <c r="N58" s="95"/>
    </row>
    <row r="59" ht="10.5" customHeight="1"/>
    <row r="60" spans="1:18" ht="12.75">
      <c r="A60" s="75" t="s">
        <v>138</v>
      </c>
      <c r="B60" s="75"/>
      <c r="C60" s="75"/>
      <c r="D60" s="75"/>
      <c r="E60" s="75"/>
      <c r="F60" s="75"/>
      <c r="G60" s="75"/>
      <c r="H60" s="75"/>
      <c r="I60" s="75"/>
      <c r="J60" s="75"/>
      <c r="K60" s="75"/>
      <c r="L60" s="75"/>
      <c r="M60" s="75"/>
      <c r="N60" s="75"/>
      <c r="O60" s="75"/>
      <c r="P60" s="75"/>
      <c r="Q60" s="75"/>
      <c r="R60" s="75"/>
    </row>
    <row r="61" spans="1:18" ht="12.75">
      <c r="A61" s="14" t="s">
        <v>139</v>
      </c>
      <c r="B61" s="14"/>
      <c r="C61" s="14"/>
      <c r="D61" s="14"/>
      <c r="E61" s="14"/>
      <c r="F61" s="14"/>
      <c r="G61" s="14"/>
      <c r="H61" s="14"/>
      <c r="I61" s="14"/>
      <c r="J61" s="14"/>
      <c r="K61" s="14"/>
      <c r="L61" s="14"/>
      <c r="M61" s="14"/>
      <c r="N61" s="14"/>
      <c r="O61" s="14"/>
      <c r="Q61" s="14"/>
      <c r="R61" s="14"/>
    </row>
    <row r="62" ht="10.5" customHeight="1"/>
    <row r="63" spans="1:18" ht="11.25" customHeight="1">
      <c r="A63" s="99" t="s">
        <v>140</v>
      </c>
      <c r="B63" s="99"/>
      <c r="C63" s="99"/>
      <c r="D63" s="99"/>
      <c r="E63" s="99"/>
      <c r="F63" s="289">
        <v>7.78</v>
      </c>
      <c r="G63" s="290"/>
      <c r="H63" s="291"/>
      <c r="J63" s="98" t="s">
        <v>141</v>
      </c>
      <c r="K63" s="98"/>
      <c r="L63" s="103" t="s">
        <v>142</v>
      </c>
      <c r="M63" s="48"/>
      <c r="N63" s="48"/>
      <c r="O63" s="48"/>
      <c r="P63" s="48"/>
      <c r="Q63" s="48"/>
      <c r="R63" s="48"/>
    </row>
    <row r="64" spans="1:18" ht="10.5" customHeight="1">
      <c r="A64" s="99" t="s">
        <v>143</v>
      </c>
      <c r="B64" s="95"/>
      <c r="C64" s="95"/>
      <c r="D64" s="95"/>
      <c r="E64" s="134"/>
      <c r="F64" s="292"/>
      <c r="G64" s="293"/>
      <c r="H64" s="294"/>
      <c r="J64" s="62" t="s">
        <v>144</v>
      </c>
      <c r="K64" s="62"/>
      <c r="L64" s="50"/>
      <c r="M64" s="50"/>
      <c r="N64" s="50"/>
      <c r="O64" s="50"/>
      <c r="P64" s="50"/>
      <c r="Q64" s="50"/>
      <c r="R64" s="50"/>
    </row>
    <row r="65" ht="10.5" customHeight="1"/>
    <row r="66" spans="1:18" ht="11.25" customHeight="1">
      <c r="A66" s="135" t="s">
        <v>145</v>
      </c>
      <c r="B66" s="135"/>
      <c r="C66" s="135"/>
      <c r="D66" s="135"/>
      <c r="E66" s="135"/>
      <c r="F66" s="100" t="s">
        <v>134</v>
      </c>
      <c r="G66" s="135" t="s">
        <v>146</v>
      </c>
      <c r="H66" s="135"/>
      <c r="I66" s="135"/>
      <c r="J66" s="135"/>
      <c r="K66" s="100" t="s">
        <v>147</v>
      </c>
      <c r="L66" s="135" t="s">
        <v>148</v>
      </c>
      <c r="M66" s="135"/>
      <c r="N66" s="135"/>
      <c r="O66" s="139"/>
      <c r="P66" s="289">
        <f>F63-P56</f>
        <v>2.2329839786381847</v>
      </c>
      <c r="Q66" s="290"/>
      <c r="R66" s="291"/>
    </row>
    <row r="67" spans="1:18" ht="10.5" customHeight="1">
      <c r="A67" s="95" t="s">
        <v>149</v>
      </c>
      <c r="B67" s="95"/>
      <c r="C67" s="95"/>
      <c r="D67" s="95"/>
      <c r="E67" s="95"/>
      <c r="F67" s="100"/>
      <c r="G67" s="95" t="s">
        <v>150</v>
      </c>
      <c r="H67" s="95"/>
      <c r="I67" s="95"/>
      <c r="J67" s="95"/>
      <c r="K67" s="100"/>
      <c r="L67" s="219" t="s">
        <v>135</v>
      </c>
      <c r="M67" s="95"/>
      <c r="N67" s="95"/>
      <c r="O67" s="134"/>
      <c r="P67" s="292"/>
      <c r="Q67" s="293"/>
      <c r="R67" s="294"/>
    </row>
  </sheetData>
  <mergeCells count="55">
    <mergeCell ref="P52:R53"/>
    <mergeCell ref="P56:R57"/>
    <mergeCell ref="P66:R67"/>
    <mergeCell ref="F63:H64"/>
    <mergeCell ref="J52:L53"/>
    <mergeCell ref="P46:R47"/>
    <mergeCell ref="M49:O50"/>
    <mergeCell ref="P49:R50"/>
    <mergeCell ref="M43:M44"/>
    <mergeCell ref="M40:O41"/>
    <mergeCell ref="P40:R41"/>
    <mergeCell ref="M34:O35"/>
    <mergeCell ref="P43:R44"/>
    <mergeCell ref="M25:O26"/>
    <mergeCell ref="P25:R26"/>
    <mergeCell ref="P34:R35"/>
    <mergeCell ref="P37:R38"/>
    <mergeCell ref="M28:O29"/>
    <mergeCell ref="P28:R29"/>
    <mergeCell ref="M31:O32"/>
    <mergeCell ref="P31:R32"/>
    <mergeCell ref="J37:L38"/>
    <mergeCell ref="J40:L41"/>
    <mergeCell ref="J43:L44"/>
    <mergeCell ref="J49:L50"/>
    <mergeCell ref="J25:L26"/>
    <mergeCell ref="J28:L29"/>
    <mergeCell ref="J31:L32"/>
    <mergeCell ref="J34:L35"/>
    <mergeCell ref="P17:R18"/>
    <mergeCell ref="P19:R20"/>
    <mergeCell ref="D19:F20"/>
    <mergeCell ref="J22:L23"/>
    <mergeCell ref="J19:L20"/>
    <mergeCell ref="M17:O18"/>
    <mergeCell ref="M22:O23"/>
    <mergeCell ref="P22:R23"/>
    <mergeCell ref="P9:R10"/>
    <mergeCell ref="P11:R12"/>
    <mergeCell ref="P13:R14"/>
    <mergeCell ref="P15:R16"/>
    <mergeCell ref="M9:O10"/>
    <mergeCell ref="M11:O12"/>
    <mergeCell ref="M13:O14"/>
    <mergeCell ref="M15:O16"/>
    <mergeCell ref="A15:C16"/>
    <mergeCell ref="A17:C18"/>
    <mergeCell ref="J9:L10"/>
    <mergeCell ref="J11:L12"/>
    <mergeCell ref="J13:L14"/>
    <mergeCell ref="J15:L16"/>
    <mergeCell ref="J17:L18"/>
    <mergeCell ref="A9:C10"/>
    <mergeCell ref="A11:C12"/>
    <mergeCell ref="A13:C14"/>
  </mergeCells>
  <printOptions/>
  <pageMargins left="0.71" right="0.48" top="0.54" bottom="0.61" header="0.37" footer="0.4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N83"/>
  <sheetViews>
    <sheetView zoomScale="88" zoomScaleNormal="88" workbookViewId="0" topLeftCell="A34">
      <selection activeCell="U16" sqref="U16:W16"/>
    </sheetView>
  </sheetViews>
  <sheetFormatPr defaultColWidth="9.00390625" defaultRowHeight="12.75"/>
  <cols>
    <col min="1" max="39" width="2.25390625" style="0" customWidth="1"/>
    <col min="40" max="40" width="3.25390625" style="0" customWidth="1"/>
  </cols>
  <sheetData>
    <row r="1" spans="1:40" ht="11.25" customHeight="1">
      <c r="A1" s="141" t="s">
        <v>151</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row>
    <row r="2" spans="1:40" ht="10.5" customHeight="1">
      <c r="A2" s="69" t="s">
        <v>152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row>
    <row r="3" ht="14.25" customHeight="1"/>
    <row r="4" spans="1:40" ht="11.25" customHeight="1">
      <c r="A4" s="7" t="s">
        <v>153</v>
      </c>
      <c r="L4" s="24"/>
      <c r="X4" s="309" t="s">
        <v>154</v>
      </c>
      <c r="Y4" s="309"/>
      <c r="Z4" s="309"/>
      <c r="AA4" s="309"/>
      <c r="AB4" s="309"/>
      <c r="AC4" s="309"/>
      <c r="AD4" s="309"/>
      <c r="AE4" s="309"/>
      <c r="AF4" s="309"/>
      <c r="AG4" s="309"/>
      <c r="AH4" s="309"/>
      <c r="AI4" s="309"/>
      <c r="AJ4" s="309"/>
      <c r="AK4" s="309"/>
      <c r="AL4" s="309"/>
      <c r="AM4" s="309"/>
      <c r="AN4" s="309"/>
    </row>
    <row r="5" spans="1:40" ht="10.5" customHeight="1">
      <c r="A5" s="16" t="s">
        <v>155</v>
      </c>
      <c r="L5" s="6"/>
      <c r="X5" s="50"/>
      <c r="Y5" s="50"/>
      <c r="Z5" s="50"/>
      <c r="AA5" s="50"/>
      <c r="AB5" s="50"/>
      <c r="AC5" s="50"/>
      <c r="AD5" s="50"/>
      <c r="AE5" s="50"/>
      <c r="AF5" s="50"/>
      <c r="AG5" s="50"/>
      <c r="AH5" s="50"/>
      <c r="AI5" s="50"/>
      <c r="AJ5" s="50"/>
      <c r="AK5" s="50"/>
      <c r="AL5" s="50"/>
      <c r="AM5" s="50"/>
      <c r="AN5" s="50"/>
    </row>
    <row r="6" ht="3.75" customHeight="1"/>
    <row r="7" spans="1:40" ht="11.25" customHeight="1">
      <c r="A7" s="7" t="s">
        <v>156</v>
      </c>
      <c r="X7" s="309" t="s">
        <v>296</v>
      </c>
      <c r="Y7" s="309"/>
      <c r="Z7" s="309"/>
      <c r="AA7" s="309"/>
      <c r="AB7" s="309"/>
      <c r="AC7" s="309"/>
      <c r="AD7" s="309"/>
      <c r="AE7" s="309"/>
      <c r="AF7" s="309"/>
      <c r="AG7" s="309"/>
      <c r="AH7" s="309"/>
      <c r="AI7" s="309"/>
      <c r="AJ7" s="309"/>
      <c r="AK7" s="309"/>
      <c r="AL7" s="309"/>
      <c r="AM7" s="309"/>
      <c r="AN7" s="309"/>
    </row>
    <row r="8" spans="1:40" ht="10.5" customHeight="1">
      <c r="A8" s="16" t="s">
        <v>158</v>
      </c>
      <c r="L8" s="6"/>
      <c r="X8" s="50"/>
      <c r="Y8" s="50"/>
      <c r="Z8" s="50"/>
      <c r="AA8" s="50"/>
      <c r="AB8" s="50"/>
      <c r="AC8" s="50"/>
      <c r="AD8" s="50"/>
      <c r="AE8" s="50"/>
      <c r="AF8" s="50"/>
      <c r="AG8" s="50"/>
      <c r="AH8" s="50"/>
      <c r="AI8" s="50"/>
      <c r="AJ8" s="50"/>
      <c r="AK8" s="50"/>
      <c r="AL8" s="50"/>
      <c r="AM8" s="50"/>
      <c r="AN8" s="50"/>
    </row>
    <row r="9" ht="3.75" customHeight="1"/>
    <row r="10" spans="1:40" ht="11.25" customHeight="1">
      <c r="A10" s="7" t="s">
        <v>159</v>
      </c>
      <c r="X10" s="309" t="s">
        <v>157</v>
      </c>
      <c r="Y10" s="309"/>
      <c r="Z10" s="309"/>
      <c r="AA10" s="309"/>
      <c r="AB10" s="309"/>
      <c r="AC10" s="309"/>
      <c r="AD10" s="309"/>
      <c r="AE10" s="309"/>
      <c r="AF10" s="309"/>
      <c r="AG10" s="309"/>
      <c r="AH10" s="309"/>
      <c r="AI10" s="309"/>
      <c r="AJ10" s="309"/>
      <c r="AK10" s="309"/>
      <c r="AL10" s="309"/>
      <c r="AM10" s="309"/>
      <c r="AN10" s="309"/>
    </row>
    <row r="11" spans="1:40" ht="10.5" customHeight="1">
      <c r="A11" s="16" t="s">
        <v>160</v>
      </c>
      <c r="L11" s="6"/>
      <c r="X11" s="50"/>
      <c r="Y11" s="50"/>
      <c r="Z11" s="50"/>
      <c r="AA11" s="50"/>
      <c r="AB11" s="50"/>
      <c r="AC11" s="50"/>
      <c r="AD11" s="50"/>
      <c r="AE11" s="50"/>
      <c r="AF11" s="50"/>
      <c r="AG11" s="50"/>
      <c r="AH11" s="50"/>
      <c r="AI11" s="50"/>
      <c r="AJ11" s="50"/>
      <c r="AK11" s="50"/>
      <c r="AL11" s="50"/>
      <c r="AM11" s="50"/>
      <c r="AN11" s="50"/>
    </row>
    <row r="12" ht="3.75" customHeight="1"/>
    <row r="13" spans="1:40" ht="11.25" customHeight="1">
      <c r="A13" s="7" t="s">
        <v>161</v>
      </c>
      <c r="X13" s="48"/>
      <c r="Y13" s="48"/>
      <c r="Z13" s="48"/>
      <c r="AA13" s="48"/>
      <c r="AB13" s="48"/>
      <c r="AC13" s="48"/>
      <c r="AD13" s="48"/>
      <c r="AE13" s="48"/>
      <c r="AF13" s="48"/>
      <c r="AG13" s="48"/>
      <c r="AH13" s="48"/>
      <c r="AI13" s="48"/>
      <c r="AJ13" s="48"/>
      <c r="AK13" s="48"/>
      <c r="AL13" s="48"/>
      <c r="AM13" s="48"/>
      <c r="AN13" s="48"/>
    </row>
    <row r="14" spans="1:40" ht="10.5" customHeight="1">
      <c r="A14" s="16" t="s">
        <v>162</v>
      </c>
      <c r="L14" s="6"/>
      <c r="X14" s="50"/>
      <c r="Y14" s="50"/>
      <c r="Z14" s="50"/>
      <c r="AA14" s="50"/>
      <c r="AB14" s="50"/>
      <c r="AC14" s="50"/>
      <c r="AD14" s="50"/>
      <c r="AE14" s="50"/>
      <c r="AF14" s="50"/>
      <c r="AG14" s="50"/>
      <c r="AH14" s="50"/>
      <c r="AI14" s="50"/>
      <c r="AJ14" s="50"/>
      <c r="AK14" s="50"/>
      <c r="AL14" s="50"/>
      <c r="AM14" s="50"/>
      <c r="AN14" s="50"/>
    </row>
    <row r="15" spans="1:20" ht="3.75" customHeight="1">
      <c r="A15" s="16"/>
      <c r="L15" s="6"/>
      <c r="M15" s="25"/>
      <c r="N15" s="25"/>
      <c r="O15" s="25"/>
      <c r="P15" s="25"/>
      <c r="Q15" s="25"/>
      <c r="R15" s="25"/>
      <c r="S15" s="25"/>
      <c r="T15" s="25"/>
    </row>
    <row r="16" spans="1:40" s="30" customFormat="1" ht="13.5" customHeight="1">
      <c r="A16" s="26" t="s">
        <v>163</v>
      </c>
      <c r="B16" s="27" t="s">
        <v>164</v>
      </c>
      <c r="C16" s="303">
        <f>Лист2!J52</f>
        <v>5992</v>
      </c>
      <c r="D16" s="304"/>
      <c r="E16" s="305"/>
      <c r="F16" s="27"/>
      <c r="G16" s="7" t="s">
        <v>165</v>
      </c>
      <c r="H16" s="28" t="s">
        <v>164</v>
      </c>
      <c r="I16" s="303">
        <f>Лист2!F63</f>
        <v>7.78</v>
      </c>
      <c r="J16" s="304"/>
      <c r="K16" s="305"/>
      <c r="L16" s="27"/>
      <c r="M16" s="29" t="s">
        <v>166</v>
      </c>
      <c r="N16" s="27" t="s">
        <v>164</v>
      </c>
      <c r="O16" s="306">
        <f>Лист2!P56</f>
        <v>5.547016021361816</v>
      </c>
      <c r="P16" s="307"/>
      <c r="Q16" s="308"/>
      <c r="R16" s="27"/>
      <c r="S16" s="30" t="s">
        <v>167</v>
      </c>
      <c r="T16" s="27" t="s">
        <v>164</v>
      </c>
      <c r="U16" s="306">
        <v>1.91</v>
      </c>
      <c r="V16" s="307"/>
      <c r="W16" s="308"/>
      <c r="X16" s="27"/>
      <c r="Y16" s="7" t="s">
        <v>168</v>
      </c>
      <c r="Z16" s="27" t="s">
        <v>164</v>
      </c>
      <c r="AA16" s="306">
        <v>0</v>
      </c>
      <c r="AB16" s="307"/>
      <c r="AC16" s="308"/>
      <c r="AD16" s="27"/>
      <c r="AE16" s="7" t="s">
        <v>169</v>
      </c>
      <c r="AF16" s="27" t="s">
        <v>164</v>
      </c>
      <c r="AG16" s="306"/>
      <c r="AH16" s="307"/>
      <c r="AI16" s="308"/>
      <c r="AJ16" s="27"/>
      <c r="AK16" s="27" t="s">
        <v>170</v>
      </c>
      <c r="AL16" s="27" t="s">
        <v>164</v>
      </c>
      <c r="AM16" s="306">
        <f>O16-AA16</f>
        <v>5.547016021361816</v>
      </c>
      <c r="AN16" s="307"/>
    </row>
    <row r="17" ht="3.75" customHeight="1"/>
    <row r="18" spans="1:40" ht="18" customHeight="1">
      <c r="A18" s="104" t="s">
        <v>171</v>
      </c>
      <c r="B18" s="105"/>
      <c r="C18" s="105"/>
      <c r="D18" s="105"/>
      <c r="E18" s="105"/>
      <c r="F18" s="105"/>
      <c r="G18" s="105"/>
      <c r="H18" s="105"/>
      <c r="I18" s="105"/>
      <c r="J18" s="105"/>
      <c r="K18" s="310">
        <v>0</v>
      </c>
      <c r="L18" s="311"/>
      <c r="M18" s="312"/>
      <c r="N18" s="106">
        <v>10</v>
      </c>
      <c r="O18" s="106"/>
      <c r="P18" s="106"/>
      <c r="Q18" s="106">
        <v>20</v>
      </c>
      <c r="R18" s="106"/>
      <c r="S18" s="106"/>
      <c r="T18" s="106">
        <v>30</v>
      </c>
      <c r="U18" s="106"/>
      <c r="V18" s="106"/>
      <c r="W18" s="106">
        <v>40</v>
      </c>
      <c r="X18" s="106"/>
      <c r="Y18" s="106"/>
      <c r="Z18" s="106">
        <v>50</v>
      </c>
      <c r="AA18" s="106"/>
      <c r="AB18" s="106"/>
      <c r="AC18" s="106">
        <v>60</v>
      </c>
      <c r="AD18" s="106"/>
      <c r="AE18" s="106"/>
      <c r="AF18" s="106">
        <v>70</v>
      </c>
      <c r="AG18" s="106"/>
      <c r="AH18" s="106"/>
      <c r="AI18" s="106">
        <v>80</v>
      </c>
      <c r="AJ18" s="106"/>
      <c r="AK18" s="106"/>
      <c r="AL18" s="106">
        <v>90</v>
      </c>
      <c r="AM18" s="106"/>
      <c r="AN18" s="106"/>
    </row>
    <row r="19" spans="1:40" ht="16.5" customHeight="1">
      <c r="A19" s="142" t="s">
        <v>172</v>
      </c>
      <c r="B19" s="143"/>
      <c r="C19" s="143"/>
      <c r="D19" s="143"/>
      <c r="E19" s="143"/>
      <c r="F19" s="143"/>
      <c r="G19" s="143"/>
      <c r="H19" s="143"/>
      <c r="I19" s="143"/>
      <c r="J19" s="144"/>
      <c r="K19" s="313">
        <f>SIN(K18)</f>
        <v>0</v>
      </c>
      <c r="L19" s="314"/>
      <c r="M19" s="315"/>
      <c r="N19" s="260">
        <v>0.174</v>
      </c>
      <c r="O19" s="260"/>
      <c r="P19" s="260"/>
      <c r="Q19" s="260">
        <v>0.342</v>
      </c>
      <c r="R19" s="260"/>
      <c r="S19" s="260"/>
      <c r="T19" s="260">
        <v>0.5</v>
      </c>
      <c r="U19" s="260"/>
      <c r="V19" s="260"/>
      <c r="W19" s="260">
        <v>0.643</v>
      </c>
      <c r="X19" s="260"/>
      <c r="Y19" s="260"/>
      <c r="Z19" s="260">
        <v>0.766</v>
      </c>
      <c r="AA19" s="260"/>
      <c r="AB19" s="260"/>
      <c r="AC19" s="260">
        <v>0.866</v>
      </c>
      <c r="AD19" s="260"/>
      <c r="AE19" s="260"/>
      <c r="AF19" s="260">
        <v>0.94</v>
      </c>
      <c r="AG19" s="260"/>
      <c r="AH19" s="260"/>
      <c r="AI19" s="107">
        <v>0.985</v>
      </c>
      <c r="AJ19" s="107"/>
      <c r="AK19" s="107"/>
      <c r="AL19" s="108">
        <v>1</v>
      </c>
      <c r="AM19" s="108"/>
      <c r="AN19" s="108"/>
    </row>
    <row r="20" spans="1:40" ht="15" customHeight="1">
      <c r="A20" s="142" t="s">
        <v>173</v>
      </c>
      <c r="B20" s="143"/>
      <c r="C20" s="143"/>
      <c r="D20" s="143"/>
      <c r="E20" s="143"/>
      <c r="F20" s="143"/>
      <c r="G20" s="143"/>
      <c r="H20" s="143"/>
      <c r="I20" s="143"/>
      <c r="J20" s="144"/>
      <c r="K20" s="313">
        <v>0</v>
      </c>
      <c r="L20" s="314"/>
      <c r="M20" s="315"/>
      <c r="N20" s="261">
        <f>$O$16*N19</f>
        <v>0.9651807877169558</v>
      </c>
      <c r="O20" s="262"/>
      <c r="P20" s="262"/>
      <c r="Q20" s="261">
        <f>$O$16*Q19</f>
        <v>1.897079479305741</v>
      </c>
      <c r="R20" s="262"/>
      <c r="S20" s="262"/>
      <c r="T20" s="261">
        <f>$O$16*T19</f>
        <v>2.773508010680908</v>
      </c>
      <c r="U20" s="262"/>
      <c r="V20" s="262"/>
      <c r="W20" s="261">
        <f>$O$16*W19</f>
        <v>3.5667313017356475</v>
      </c>
      <c r="X20" s="262"/>
      <c r="Y20" s="262"/>
      <c r="Z20" s="261">
        <f>$O$16*Z19</f>
        <v>4.2490142723631505</v>
      </c>
      <c r="AA20" s="262"/>
      <c r="AB20" s="262"/>
      <c r="AC20" s="261">
        <f>$O$16*AC19</f>
        <v>4.803715874499332</v>
      </c>
      <c r="AD20" s="262"/>
      <c r="AE20" s="262"/>
      <c r="AF20" s="261">
        <f>$O$16*AF19</f>
        <v>5.214195060080106</v>
      </c>
      <c r="AG20" s="262"/>
      <c r="AH20" s="262"/>
      <c r="AI20" s="111">
        <f>$O$16*AI19</f>
        <v>5.4638107810413885</v>
      </c>
      <c r="AJ20" s="108"/>
      <c r="AK20" s="108"/>
      <c r="AL20" s="111">
        <f>$O$16*AL19</f>
        <v>5.547016021361816</v>
      </c>
      <c r="AM20" s="108"/>
      <c r="AN20" s="108"/>
    </row>
    <row r="21" spans="1:40" ht="15.75" customHeight="1">
      <c r="A21" s="142" t="s">
        <v>174</v>
      </c>
      <c r="B21" s="143"/>
      <c r="C21" s="143"/>
      <c r="D21" s="143"/>
      <c r="E21" s="143"/>
      <c r="F21" s="143"/>
      <c r="G21" s="143"/>
      <c r="H21" s="143"/>
      <c r="I21" s="143"/>
      <c r="J21" s="144"/>
      <c r="K21" s="313">
        <v>0</v>
      </c>
      <c r="L21" s="314"/>
      <c r="M21" s="315"/>
      <c r="N21" s="273">
        <v>1.348</v>
      </c>
      <c r="O21" s="316"/>
      <c r="P21" s="274"/>
      <c r="Q21" s="273">
        <v>2.704</v>
      </c>
      <c r="R21" s="316"/>
      <c r="S21" s="274"/>
      <c r="T21" s="273">
        <v>3.66</v>
      </c>
      <c r="U21" s="316"/>
      <c r="V21" s="274"/>
      <c r="W21" s="273">
        <v>4.248</v>
      </c>
      <c r="X21" s="316"/>
      <c r="Y21" s="274"/>
      <c r="Z21" s="273">
        <v>4.48</v>
      </c>
      <c r="AA21" s="316"/>
      <c r="AB21" s="274"/>
      <c r="AC21" s="273">
        <v>4.46</v>
      </c>
      <c r="AD21" s="316"/>
      <c r="AE21" s="274"/>
      <c r="AF21" s="273">
        <v>4.3</v>
      </c>
      <c r="AG21" s="316"/>
      <c r="AH21" s="274"/>
      <c r="AI21" s="232" t="s">
        <v>64</v>
      </c>
      <c r="AJ21" s="233"/>
      <c r="AK21" s="234"/>
      <c r="AL21" s="232" t="s">
        <v>64</v>
      </c>
      <c r="AM21" s="233"/>
      <c r="AN21" s="234"/>
    </row>
    <row r="22" spans="1:40" ht="15" customHeight="1">
      <c r="A22" s="142" t="s">
        <v>175</v>
      </c>
      <c r="B22" s="143"/>
      <c r="C22" s="143"/>
      <c r="D22" s="143"/>
      <c r="E22" s="143"/>
      <c r="F22" s="143"/>
      <c r="G22" s="143"/>
      <c r="H22" s="143"/>
      <c r="I22" s="143"/>
      <c r="J22" s="144"/>
      <c r="K22" s="313">
        <v>0</v>
      </c>
      <c r="L22" s="314"/>
      <c r="M22" s="315"/>
      <c r="N22" s="317">
        <f>N21-N20</f>
        <v>0.3828192122830443</v>
      </c>
      <c r="O22" s="318"/>
      <c r="P22" s="319"/>
      <c r="Q22" s="317">
        <f>Q21-Q20</f>
        <v>0.8069205206942591</v>
      </c>
      <c r="R22" s="318"/>
      <c r="S22" s="319"/>
      <c r="T22" s="317">
        <f>T21-T20</f>
        <v>0.8864919893190923</v>
      </c>
      <c r="U22" s="318"/>
      <c r="V22" s="319"/>
      <c r="W22" s="317">
        <f>W21-W20</f>
        <v>0.6812686982643528</v>
      </c>
      <c r="X22" s="318"/>
      <c r="Y22" s="319"/>
      <c r="Z22" s="317">
        <f>Z21-Z20</f>
        <v>0.23098572763684988</v>
      </c>
      <c r="AA22" s="318"/>
      <c r="AB22" s="319"/>
      <c r="AC22" s="317">
        <f>AC21-AC20</f>
        <v>-0.34371587449933205</v>
      </c>
      <c r="AD22" s="318"/>
      <c r="AE22" s="319"/>
      <c r="AF22" s="317">
        <f>AF21-AF20</f>
        <v>-0.9141950600801065</v>
      </c>
      <c r="AG22" s="318"/>
      <c r="AH22" s="319"/>
      <c r="AI22" s="320" t="e">
        <f>AI21-AI20</f>
        <v>#VALUE!</v>
      </c>
      <c r="AJ22" s="321"/>
      <c r="AK22" s="322"/>
      <c r="AL22" s="320" t="e">
        <f>AL21-AL20</f>
        <v>#VALUE!</v>
      </c>
      <c r="AM22" s="321"/>
      <c r="AN22" s="322"/>
    </row>
    <row r="23" spans="1:40" ht="16.5" customHeight="1">
      <c r="A23" s="142" t="s">
        <v>176</v>
      </c>
      <c r="B23" s="143"/>
      <c r="C23" s="143"/>
      <c r="D23" s="143"/>
      <c r="E23" s="143"/>
      <c r="F23" s="143"/>
      <c r="G23" s="143"/>
      <c r="H23" s="143"/>
      <c r="I23" s="143"/>
      <c r="J23" s="144"/>
      <c r="K23" s="313">
        <v>0</v>
      </c>
      <c r="L23" s="314"/>
      <c r="M23" s="315"/>
      <c r="N23" s="263" t="s">
        <v>64</v>
      </c>
      <c r="O23" s="264"/>
      <c r="P23" s="265"/>
      <c r="Q23" s="263" t="s">
        <v>64</v>
      </c>
      <c r="R23" s="264"/>
      <c r="S23" s="265"/>
      <c r="T23" s="263" t="s">
        <v>64</v>
      </c>
      <c r="U23" s="264"/>
      <c r="V23" s="265"/>
      <c r="W23" s="263" t="s">
        <v>64</v>
      </c>
      <c r="X23" s="264"/>
      <c r="Y23" s="265"/>
      <c r="Z23" s="263" t="s">
        <v>64</v>
      </c>
      <c r="AA23" s="264"/>
      <c r="AB23" s="265"/>
      <c r="AC23" s="263" t="s">
        <v>64</v>
      </c>
      <c r="AD23" s="264"/>
      <c r="AE23" s="265"/>
      <c r="AF23" s="263" t="s">
        <v>64</v>
      </c>
      <c r="AG23" s="264"/>
      <c r="AH23" s="265"/>
      <c r="AI23" s="113" t="s">
        <v>64</v>
      </c>
      <c r="AJ23" s="114"/>
      <c r="AK23" s="115"/>
      <c r="AL23" s="113" t="s">
        <v>64</v>
      </c>
      <c r="AM23" s="114"/>
      <c r="AN23" s="115"/>
    </row>
    <row r="24" spans="1:40" ht="15" customHeight="1">
      <c r="A24" s="142" t="s">
        <v>177</v>
      </c>
      <c r="B24" s="143"/>
      <c r="C24" s="143"/>
      <c r="D24" s="143"/>
      <c r="E24" s="143"/>
      <c r="F24" s="143"/>
      <c r="G24" s="143"/>
      <c r="H24" s="143"/>
      <c r="I24" s="143"/>
      <c r="J24" s="144"/>
      <c r="K24" s="313">
        <v>0</v>
      </c>
      <c r="L24" s="314"/>
      <c r="M24" s="315"/>
      <c r="N24" s="266">
        <f>(K24/0.0872+K22+N22)*0.0872</f>
        <v>0.03338183531108146</v>
      </c>
      <c r="O24" s="202"/>
      <c r="P24" s="245"/>
      <c r="Q24" s="266">
        <f>(N24/0.0872+N22+Q22)*0.0872</f>
        <v>0.13712714002670232</v>
      </c>
      <c r="R24" s="202"/>
      <c r="S24" s="245"/>
      <c r="T24" s="266">
        <f>(Q24/0.0872+Q22+T22)*0.0872</f>
        <v>0.2847927108998666</v>
      </c>
      <c r="U24" s="202"/>
      <c r="V24" s="245"/>
      <c r="W24" s="266">
        <f>(T24/0.0872+T22+W22)*0.0872</f>
        <v>0.42150144285714297</v>
      </c>
      <c r="X24" s="202"/>
      <c r="Y24" s="245"/>
      <c r="Z24" s="266">
        <f>(W24/0.0872+W22+Z22)*0.0872</f>
        <v>0.5010500287957278</v>
      </c>
      <c r="AA24" s="202"/>
      <c r="AB24" s="245"/>
      <c r="AC24" s="266">
        <f>(Z24/0.0872+Z22+AC22)*0.0872</f>
        <v>0.4912199599893194</v>
      </c>
      <c r="AD24" s="202"/>
      <c r="AE24" s="245"/>
      <c r="AF24" s="266">
        <f>(AC24/0.0872+AC22+AF22)*0.0872</f>
        <v>0.3815301264939923</v>
      </c>
      <c r="AG24" s="202"/>
      <c r="AH24" s="245"/>
      <c r="AI24" s="88" t="e">
        <f>(AF24/0.0872+AF22+AI22)*0.0872</f>
        <v>#VALUE!</v>
      </c>
      <c r="AJ24" s="76"/>
      <c r="AK24" s="79"/>
      <c r="AL24" s="88" t="e">
        <f>(AI24/0.0872+AI22+AL22)*0.0872</f>
        <v>#VALUE!</v>
      </c>
      <c r="AM24" s="76"/>
      <c r="AN24" s="79"/>
    </row>
    <row r="25" spans="1:40" ht="18" customHeight="1" hidden="1">
      <c r="A25" s="109"/>
      <c r="B25" s="110"/>
      <c r="C25" s="110"/>
      <c r="D25" s="110"/>
      <c r="E25" s="110"/>
      <c r="F25" s="110"/>
      <c r="G25" s="110"/>
      <c r="H25" s="110"/>
      <c r="I25" s="110"/>
      <c r="J25" s="110"/>
      <c r="K25" s="112">
        <v>0</v>
      </c>
      <c r="L25" s="112"/>
      <c r="M25" s="112"/>
      <c r="N25" s="88">
        <f>$U$16/57.3*N18</f>
        <v>0.3333333333333333</v>
      </c>
      <c r="O25" s="76"/>
      <c r="P25" s="79"/>
      <c r="Q25" s="88">
        <f>$U$16/57.3*Q18</f>
        <v>0.6666666666666666</v>
      </c>
      <c r="R25" s="76"/>
      <c r="S25" s="79"/>
      <c r="T25" s="88">
        <f>$U$16/57.3*T18</f>
        <v>1</v>
      </c>
      <c r="U25" s="76"/>
      <c r="V25" s="79"/>
      <c r="W25" s="88">
        <f>$U$16/57.3*W18</f>
        <v>1.3333333333333333</v>
      </c>
      <c r="X25" s="76"/>
      <c r="Y25" s="79"/>
      <c r="Z25" s="88">
        <f>$U$16/57.3*Z18</f>
        <v>1.6666666666666667</v>
      </c>
      <c r="AA25" s="76"/>
      <c r="AB25" s="79"/>
      <c r="AC25" s="88">
        <f>$U$16/57.3*AC18</f>
        <v>2</v>
      </c>
      <c r="AD25" s="76"/>
      <c r="AE25" s="79"/>
      <c r="AF25" s="88"/>
      <c r="AG25" s="76"/>
      <c r="AH25" s="79"/>
      <c r="AI25" s="88"/>
      <c r="AJ25" s="76"/>
      <c r="AK25" s="79"/>
      <c r="AL25" s="88"/>
      <c r="AM25" s="76"/>
      <c r="AN25" s="79"/>
    </row>
    <row r="26" spans="1:40" ht="10.5" customHeight="1">
      <c r="A26" s="31"/>
      <c r="B26" s="31"/>
      <c r="C26" s="31"/>
      <c r="D26" s="31"/>
      <c r="E26" s="31"/>
      <c r="F26" s="31"/>
      <c r="G26" s="31"/>
      <c r="H26" s="31"/>
      <c r="I26" s="31"/>
      <c r="J26" s="31"/>
      <c r="K26" s="31"/>
      <c r="L26" s="31"/>
      <c r="M26" s="31"/>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row>
    <row r="27" ht="10.5" customHeight="1">
      <c r="A27" s="32" t="s">
        <v>178</v>
      </c>
    </row>
    <row r="28" ht="10.5" customHeight="1">
      <c r="A28" s="7"/>
    </row>
    <row r="29" ht="11.25" customHeight="1"/>
    <row r="30" ht="10.5" customHeight="1"/>
    <row r="31" ht="11.25" customHeight="1"/>
    <row r="32" ht="10.5" customHeight="1"/>
    <row r="33" ht="11.25" customHeight="1"/>
    <row r="34" ht="10.5" customHeight="1"/>
    <row r="35" ht="11.25" customHeight="1"/>
    <row r="36" ht="11.25" customHeight="1"/>
    <row r="37" ht="11.25" customHeight="1"/>
    <row r="38" ht="11.25" customHeight="1"/>
    <row r="39" ht="11.25" customHeight="1"/>
    <row r="40" ht="11.25" customHeight="1"/>
    <row r="41" spans="1:20" s="6" customFormat="1" ht="11.25" customHeight="1">
      <c r="A41"/>
      <c r="B41"/>
      <c r="C41"/>
      <c r="D41"/>
      <c r="E41"/>
      <c r="F41"/>
      <c r="G41"/>
      <c r="H41"/>
      <c r="I41"/>
      <c r="J41"/>
      <c r="K41"/>
      <c r="L41"/>
      <c r="M41"/>
      <c r="N41"/>
      <c r="O41"/>
      <c r="P41"/>
      <c r="Q41"/>
      <c r="R41"/>
      <c r="S41"/>
      <c r="T41"/>
    </row>
    <row r="42" spans="1:20" s="6" customFormat="1" ht="11.25" customHeight="1">
      <c r="A42"/>
      <c r="B42"/>
      <c r="C42"/>
      <c r="D42"/>
      <c r="E42"/>
      <c r="F42"/>
      <c r="G42"/>
      <c r="H42"/>
      <c r="I42"/>
      <c r="J42"/>
      <c r="K42"/>
      <c r="L42"/>
      <c r="M42"/>
      <c r="N42"/>
      <c r="O42"/>
      <c r="P42"/>
      <c r="Q42"/>
      <c r="R42"/>
      <c r="S42"/>
      <c r="T42"/>
    </row>
    <row r="43" spans="1:21" s="6" customFormat="1" ht="11.25" customHeight="1">
      <c r="A43"/>
      <c r="B43"/>
      <c r="C43"/>
      <c r="D43"/>
      <c r="E43"/>
      <c r="F43"/>
      <c r="G43"/>
      <c r="H43"/>
      <c r="I43"/>
      <c r="J43"/>
      <c r="K43"/>
      <c r="L43"/>
      <c r="M43"/>
      <c r="N43"/>
      <c r="O43"/>
      <c r="P43"/>
      <c r="Q43"/>
      <c r="R43"/>
      <c r="S43"/>
      <c r="T43"/>
      <c r="U43" s="33"/>
    </row>
    <row r="44" spans="1:20" s="6" customFormat="1" ht="11.25" customHeight="1">
      <c r="A44"/>
      <c r="B44"/>
      <c r="C44"/>
      <c r="D44"/>
      <c r="E44"/>
      <c r="F44"/>
      <c r="G44"/>
      <c r="H44"/>
      <c r="I44"/>
      <c r="J44"/>
      <c r="K44"/>
      <c r="L44"/>
      <c r="M44"/>
      <c r="N44"/>
      <c r="O44"/>
      <c r="P44"/>
      <c r="Q44"/>
      <c r="R44"/>
      <c r="S44"/>
      <c r="T44"/>
    </row>
    <row r="45" spans="1:20" s="6" customFormat="1" ht="11.25" customHeight="1">
      <c r="A45"/>
      <c r="B45"/>
      <c r="C45"/>
      <c r="D45"/>
      <c r="E45"/>
      <c r="F45"/>
      <c r="G45"/>
      <c r="H45"/>
      <c r="I45"/>
      <c r="J45"/>
      <c r="K45"/>
      <c r="L45"/>
      <c r="M45"/>
      <c r="N45"/>
      <c r="O45"/>
      <c r="P45"/>
      <c r="Q45"/>
      <c r="R45"/>
      <c r="S45"/>
      <c r="T45"/>
    </row>
    <row r="46" spans="1:20" s="6" customFormat="1" ht="11.25" customHeight="1">
      <c r="A46"/>
      <c r="B46"/>
      <c r="C46"/>
      <c r="D46"/>
      <c r="E46"/>
      <c r="F46"/>
      <c r="G46"/>
      <c r="H46"/>
      <c r="I46"/>
      <c r="J46"/>
      <c r="K46"/>
      <c r="L46"/>
      <c r="M46"/>
      <c r="N46"/>
      <c r="O46"/>
      <c r="P46"/>
      <c r="Q46"/>
      <c r="R46"/>
      <c r="S46"/>
      <c r="T46"/>
    </row>
    <row r="47" spans="1:20" s="6" customFormat="1" ht="27" customHeight="1">
      <c r="A47"/>
      <c r="B47"/>
      <c r="C47"/>
      <c r="D47"/>
      <c r="E47"/>
      <c r="F47"/>
      <c r="G47"/>
      <c r="H47"/>
      <c r="I47"/>
      <c r="J47"/>
      <c r="K47"/>
      <c r="L47"/>
      <c r="M47"/>
      <c r="N47"/>
      <c r="O47"/>
      <c r="P47"/>
      <c r="Q47"/>
      <c r="R47"/>
      <c r="S47"/>
      <c r="T47"/>
    </row>
    <row r="48" spans="1:20" ht="11.25" customHeight="1">
      <c r="A48" s="75" t="s">
        <v>179</v>
      </c>
      <c r="B48" s="75"/>
      <c r="C48" s="75"/>
      <c r="D48" s="75"/>
      <c r="E48" s="75"/>
      <c r="F48" s="75"/>
      <c r="G48" s="75"/>
      <c r="H48" s="75"/>
      <c r="I48" s="75"/>
      <c r="J48" s="75"/>
      <c r="K48" s="75"/>
      <c r="L48" s="75"/>
      <c r="M48" s="75"/>
      <c r="N48" s="75"/>
      <c r="O48" s="75"/>
      <c r="P48" s="75"/>
      <c r="Q48" s="75"/>
      <c r="R48" s="75"/>
      <c r="S48" s="75"/>
      <c r="T48" s="75"/>
    </row>
    <row r="49" spans="1:20" ht="10.5" customHeight="1">
      <c r="A49" s="14" t="s">
        <v>180</v>
      </c>
      <c r="B49" s="14"/>
      <c r="C49" s="14"/>
      <c r="D49" s="14"/>
      <c r="E49" s="14"/>
      <c r="F49" s="14"/>
      <c r="G49" s="14"/>
      <c r="H49" s="14"/>
      <c r="I49" s="14"/>
      <c r="J49" s="14"/>
      <c r="K49" s="14"/>
      <c r="L49" s="14"/>
      <c r="M49" s="14"/>
      <c r="N49" s="14"/>
      <c r="O49" s="14"/>
      <c r="P49" s="14"/>
      <c r="Q49" s="14"/>
      <c r="R49" s="14"/>
      <c r="S49" s="14"/>
      <c r="T49" s="14"/>
    </row>
    <row r="50" spans="16:20" ht="2.25" customHeight="1">
      <c r="P50" s="23"/>
      <c r="Q50" s="23"/>
      <c r="R50" s="23"/>
      <c r="S50" s="23"/>
      <c r="T50" s="23"/>
    </row>
    <row r="51" spans="1:40" ht="9.75" customHeight="1">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8" t="s">
        <v>181</v>
      </c>
      <c r="AH51" s="323">
        <v>1.84</v>
      </c>
      <c r="AI51" s="324"/>
      <c r="AJ51" s="325"/>
      <c r="AK51" s="248" t="s">
        <v>182</v>
      </c>
      <c r="AL51" s="323">
        <v>0.1</v>
      </c>
      <c r="AM51" s="324"/>
      <c r="AN51" s="325"/>
    </row>
    <row r="52" spans="1:40" ht="9" customHeight="1">
      <c r="A52" s="216"/>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86" t="s">
        <v>183</v>
      </c>
      <c r="AH52" s="326"/>
      <c r="AI52" s="327"/>
      <c r="AJ52" s="328"/>
      <c r="AK52" s="248" t="s">
        <v>147</v>
      </c>
      <c r="AL52" s="326"/>
      <c r="AM52" s="327"/>
      <c r="AN52" s="328"/>
    </row>
    <row r="53" spans="1:40" ht="7.5"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8"/>
      <c r="AH53" s="259"/>
      <c r="AI53" s="259"/>
      <c r="AJ53" s="259"/>
      <c r="AK53" s="250"/>
      <c r="AL53" s="259"/>
      <c r="AM53" s="259"/>
      <c r="AN53" s="259"/>
    </row>
    <row r="54" spans="1:40" ht="11.25"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8" t="s">
        <v>184</v>
      </c>
      <c r="AH54" s="335">
        <v>19.8</v>
      </c>
      <c r="AI54" s="336"/>
      <c r="AJ54" s="337"/>
      <c r="AK54" s="248" t="s">
        <v>182</v>
      </c>
      <c r="AL54" s="335">
        <v>1</v>
      </c>
      <c r="AM54" s="336"/>
      <c r="AN54" s="337"/>
    </row>
    <row r="55" spans="1:40" ht="9" customHeight="1">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8" t="s">
        <v>185</v>
      </c>
      <c r="AH55" s="338"/>
      <c r="AI55" s="339"/>
      <c r="AJ55" s="340"/>
      <c r="AK55" s="248" t="s">
        <v>147</v>
      </c>
      <c r="AL55" s="338"/>
      <c r="AM55" s="339"/>
      <c r="AN55" s="340"/>
    </row>
    <row r="56" spans="1:40" ht="6.75" customHeight="1">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8"/>
      <c r="AH56" s="259"/>
      <c r="AI56" s="259"/>
      <c r="AJ56" s="259"/>
      <c r="AK56" s="250"/>
      <c r="AL56" s="259"/>
      <c r="AM56" s="259"/>
      <c r="AN56" s="259"/>
    </row>
    <row r="57" spans="1:40" ht="12.75" customHeight="1">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0" t="s">
        <v>186</v>
      </c>
      <c r="AH57" s="323">
        <f>T21-T20</f>
        <v>0.8864919893190923</v>
      </c>
      <c r="AI57" s="324"/>
      <c r="AJ57" s="325"/>
      <c r="AK57" s="248" t="s">
        <v>182</v>
      </c>
      <c r="AL57" s="323">
        <v>0.2</v>
      </c>
      <c r="AM57" s="324"/>
      <c r="AN57" s="325"/>
    </row>
    <row r="58" spans="1:40" ht="7.5" customHeight="1">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86" t="s">
        <v>187</v>
      </c>
      <c r="AH58" s="326"/>
      <c r="AI58" s="327"/>
      <c r="AJ58" s="328"/>
      <c r="AK58" s="248" t="s">
        <v>147</v>
      </c>
      <c r="AL58" s="326"/>
      <c r="AM58" s="327"/>
      <c r="AN58" s="328"/>
    </row>
    <row r="59" spans="1:40" ht="7.5" customHeight="1">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8"/>
      <c r="AH59" s="259"/>
      <c r="AI59" s="259"/>
      <c r="AJ59" s="259"/>
      <c r="AK59" s="251"/>
      <c r="AL59" s="259"/>
      <c r="AM59" s="259"/>
      <c r="AN59" s="259"/>
    </row>
    <row r="60" spans="1:40" ht="12" customHeight="1">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0" t="s">
        <v>188</v>
      </c>
      <c r="AH60" s="329">
        <v>27</v>
      </c>
      <c r="AI60" s="330"/>
      <c r="AJ60" s="331"/>
      <c r="AK60" s="248" t="s">
        <v>182</v>
      </c>
      <c r="AL60" s="329">
        <v>25</v>
      </c>
      <c r="AM60" s="330"/>
      <c r="AN60" s="331"/>
    </row>
    <row r="61" spans="1:40" ht="9" customHeight="1">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8" t="s">
        <v>189</v>
      </c>
      <c r="AH61" s="332"/>
      <c r="AI61" s="333"/>
      <c r="AJ61" s="334"/>
      <c r="AK61" s="248" t="s">
        <v>147</v>
      </c>
      <c r="AL61" s="332"/>
      <c r="AM61" s="333"/>
      <c r="AN61" s="334"/>
    </row>
    <row r="62" spans="1:40" ht="7.5" customHeight="1">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8"/>
      <c r="AH62" s="259"/>
      <c r="AI62" s="259"/>
      <c r="AJ62" s="259"/>
      <c r="AK62" s="250"/>
      <c r="AL62" s="259"/>
      <c r="AM62" s="259"/>
      <c r="AN62" s="259"/>
    </row>
    <row r="63" spans="1:40" ht="10.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8" t="s">
        <v>190</v>
      </c>
      <c r="AH63" s="329">
        <v>53</v>
      </c>
      <c r="AI63" s="330"/>
      <c r="AJ63" s="331"/>
      <c r="AK63" s="248" t="s">
        <v>182</v>
      </c>
      <c r="AL63" s="329">
        <v>50</v>
      </c>
      <c r="AM63" s="330"/>
      <c r="AN63" s="331"/>
    </row>
    <row r="64" spans="1:40" ht="8.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8" t="s">
        <v>191</v>
      </c>
      <c r="AH64" s="332"/>
      <c r="AI64" s="333"/>
      <c r="AJ64" s="334"/>
      <c r="AK64" s="248" t="s">
        <v>147</v>
      </c>
      <c r="AL64" s="332"/>
      <c r="AM64" s="333"/>
      <c r="AN64" s="334"/>
    </row>
    <row r="65" spans="1:40" ht="7.5" customHeight="1">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8"/>
      <c r="AH65" s="259"/>
      <c r="AI65" s="259"/>
      <c r="AJ65" s="259"/>
      <c r="AK65" s="250"/>
      <c r="AL65" s="259"/>
      <c r="AM65" s="259"/>
      <c r="AN65" s="259"/>
    </row>
    <row r="66" spans="1:40" ht="10.5" customHeight="1">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8" t="s">
        <v>192</v>
      </c>
      <c r="AH66" s="323" t="s">
        <v>193</v>
      </c>
      <c r="AI66" s="324"/>
      <c r="AJ66" s="325"/>
      <c r="AK66" s="248" t="s">
        <v>182</v>
      </c>
      <c r="AL66" s="323"/>
      <c r="AM66" s="324"/>
      <c r="AN66" s="325"/>
    </row>
    <row r="67" spans="1:40" ht="9" customHeight="1">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8" t="s">
        <v>194</v>
      </c>
      <c r="AH67" s="326"/>
      <c r="AI67" s="327"/>
      <c r="AJ67" s="328"/>
      <c r="AK67" s="248" t="s">
        <v>147</v>
      </c>
      <c r="AL67" s="326"/>
      <c r="AM67" s="327"/>
      <c r="AN67" s="328"/>
    </row>
    <row r="68" spans="1:40" ht="8.2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8"/>
      <c r="AH68" s="259"/>
      <c r="AI68" s="259"/>
      <c r="AJ68" s="259"/>
      <c r="AK68" s="250"/>
      <c r="AL68" s="259"/>
      <c r="AM68" s="259"/>
      <c r="AN68" s="259"/>
    </row>
    <row r="69" spans="1:40" ht="9.7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8" t="s">
        <v>195</v>
      </c>
      <c r="AH69" s="323">
        <v>2.15</v>
      </c>
      <c r="AI69" s="324"/>
      <c r="AJ69" s="325"/>
      <c r="AK69" s="248" t="s">
        <v>182</v>
      </c>
      <c r="AL69" s="323">
        <v>1</v>
      </c>
      <c r="AM69" s="324"/>
      <c r="AN69" s="325"/>
    </row>
    <row r="70" spans="1:40" ht="9" customHeight="1">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8" t="s">
        <v>196</v>
      </c>
      <c r="AH70" s="326"/>
      <c r="AI70" s="327"/>
      <c r="AJ70" s="328"/>
      <c r="AK70" s="248" t="s">
        <v>147</v>
      </c>
      <c r="AL70" s="326"/>
      <c r="AM70" s="327"/>
      <c r="AN70" s="328"/>
    </row>
    <row r="71" spans="1:40" ht="9"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249"/>
      <c r="AI71" s="249"/>
      <c r="AJ71" s="249"/>
      <c r="AK71" s="34"/>
      <c r="AL71" s="35"/>
      <c r="AM71" s="35"/>
      <c r="AN71" s="35"/>
    </row>
    <row r="72" spans="1:40" ht="14.25" customHeight="1">
      <c r="A72" s="75" t="s">
        <v>197</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row>
    <row r="73" spans="1:20" ht="12.75">
      <c r="A73" s="14" t="s">
        <v>198</v>
      </c>
      <c r="B73" s="14"/>
      <c r="C73" s="14"/>
      <c r="D73" s="14"/>
      <c r="E73" s="14"/>
      <c r="F73" s="14"/>
      <c r="G73" s="14"/>
      <c r="H73" s="14"/>
      <c r="I73" s="14"/>
      <c r="J73" s="14"/>
      <c r="K73" s="14"/>
      <c r="L73" s="14"/>
      <c r="M73" s="14"/>
      <c r="N73" s="14"/>
      <c r="O73" s="14"/>
      <c r="P73" s="14"/>
      <c r="Q73" s="14"/>
      <c r="R73" s="14"/>
      <c r="S73" s="14"/>
      <c r="T73" s="14"/>
    </row>
    <row r="74" ht="2.25" customHeight="1"/>
    <row r="75" spans="1:40" ht="12" customHeight="1">
      <c r="A75" s="353" t="s">
        <v>199</v>
      </c>
      <c r="B75" s="353"/>
      <c r="C75" s="353"/>
      <c r="D75" s="353"/>
      <c r="E75" s="353"/>
      <c r="F75" s="353"/>
      <c r="G75" s="353"/>
      <c r="H75" s="353"/>
      <c r="I75" s="353"/>
      <c r="J75" s="353"/>
      <c r="K75" s="353"/>
      <c r="L75" s="353"/>
      <c r="M75" s="353"/>
      <c r="N75" s="353"/>
      <c r="O75" s="354"/>
      <c r="P75" s="341">
        <v>1.84</v>
      </c>
      <c r="Q75" s="342"/>
      <c r="R75" s="343"/>
      <c r="S75" s="248" t="s">
        <v>182</v>
      </c>
      <c r="T75" s="341">
        <v>0.1</v>
      </c>
      <c r="U75" s="342"/>
      <c r="V75" s="343"/>
      <c r="W75" s="238" t="s">
        <v>200</v>
      </c>
      <c r="X75" s="235"/>
      <c r="Y75" s="235"/>
      <c r="Z75" s="235"/>
      <c r="AA75" s="235"/>
      <c r="AB75" s="235"/>
      <c r="AC75" s="235"/>
      <c r="AD75" s="235"/>
      <c r="AE75" s="235"/>
      <c r="AF75" s="235"/>
      <c r="AG75" s="235"/>
      <c r="AH75" s="235"/>
      <c r="AI75" s="235"/>
      <c r="AJ75" s="235"/>
      <c r="AK75" s="235"/>
      <c r="AL75" s="235"/>
      <c r="AM75" s="235"/>
      <c r="AN75" s="235"/>
    </row>
    <row r="76" spans="1:40" ht="8.25" customHeight="1">
      <c r="A76" s="20"/>
      <c r="B76" s="20"/>
      <c r="C76" s="20"/>
      <c r="D76" s="20"/>
      <c r="E76" s="20"/>
      <c r="F76" s="20"/>
      <c r="G76" s="20"/>
      <c r="H76" s="20"/>
      <c r="I76" s="20"/>
      <c r="J76" s="20"/>
      <c r="K76" s="20"/>
      <c r="L76" s="20"/>
      <c r="M76" s="20"/>
      <c r="N76" s="20"/>
      <c r="O76" s="20" t="s">
        <v>183</v>
      </c>
      <c r="P76" s="344"/>
      <c r="Q76" s="345"/>
      <c r="R76" s="346"/>
      <c r="S76" s="248" t="s">
        <v>147</v>
      </c>
      <c r="T76" s="344"/>
      <c r="U76" s="345"/>
      <c r="V76" s="346"/>
      <c r="W76" s="238" t="s">
        <v>201</v>
      </c>
      <c r="X76" s="235"/>
      <c r="Y76" s="235"/>
      <c r="Z76" s="235"/>
      <c r="AA76" s="235"/>
      <c r="AB76" s="235"/>
      <c r="AC76" s="235"/>
      <c r="AD76" s="235"/>
      <c r="AE76" s="235"/>
      <c r="AF76" s="235"/>
      <c r="AG76" s="235"/>
      <c r="AH76" s="235"/>
      <c r="AI76" s="235"/>
      <c r="AJ76" s="235"/>
      <c r="AK76" s="235"/>
      <c r="AL76" s="235"/>
      <c r="AM76" s="235"/>
      <c r="AN76" s="235"/>
    </row>
    <row r="77" spans="1:40" ht="5.25" customHeight="1">
      <c r="A77" s="20"/>
      <c r="B77" s="20"/>
      <c r="C77" s="20"/>
      <c r="D77" s="20"/>
      <c r="E77" s="20"/>
      <c r="F77" s="20"/>
      <c r="G77" s="20"/>
      <c r="H77" s="20"/>
      <c r="I77" s="20"/>
      <c r="J77" s="20"/>
      <c r="K77" s="20"/>
      <c r="L77" s="20"/>
      <c r="M77" s="20"/>
      <c r="N77" s="20"/>
      <c r="O77" s="20"/>
      <c r="P77" s="252"/>
      <c r="Q77" s="252"/>
      <c r="R77" s="252"/>
      <c r="S77" s="253"/>
      <c r="T77" s="252"/>
      <c r="U77" s="252"/>
      <c r="V77" s="252"/>
      <c r="W77" s="13"/>
      <c r="X77" s="13"/>
      <c r="Y77" s="13"/>
      <c r="Z77" s="13"/>
      <c r="AA77" s="13"/>
      <c r="AB77" s="13"/>
      <c r="AC77" s="13"/>
      <c r="AD77" s="13"/>
      <c r="AE77" s="13"/>
      <c r="AF77" s="13"/>
      <c r="AG77" s="13"/>
      <c r="AH77" s="13"/>
      <c r="AI77" s="13"/>
      <c r="AJ77" s="13"/>
      <c r="AK77" s="13"/>
      <c r="AL77" s="13"/>
      <c r="AM77" s="13"/>
      <c r="AN77" s="13"/>
    </row>
    <row r="78" spans="1:40" ht="11.25" customHeight="1">
      <c r="A78" s="20"/>
      <c r="B78" s="20"/>
      <c r="C78" s="20"/>
      <c r="D78" s="20"/>
      <c r="E78" s="20"/>
      <c r="F78" s="20"/>
      <c r="G78" s="20"/>
      <c r="H78" s="20"/>
      <c r="I78" s="20"/>
      <c r="J78" s="20"/>
      <c r="K78" s="20"/>
      <c r="L78" s="20"/>
      <c r="M78" s="20"/>
      <c r="N78" s="20"/>
      <c r="O78" s="20" t="s">
        <v>202</v>
      </c>
      <c r="P78" s="341">
        <v>0</v>
      </c>
      <c r="Q78" s="342"/>
      <c r="R78" s="343"/>
      <c r="S78" s="248" t="s">
        <v>203</v>
      </c>
      <c r="T78" s="341">
        <v>0</v>
      </c>
      <c r="U78" s="342"/>
      <c r="V78" s="343"/>
      <c r="W78" s="238" t="s">
        <v>204</v>
      </c>
      <c r="X78" s="238"/>
      <c r="Y78" s="235"/>
      <c r="Z78" s="235"/>
      <c r="AA78" s="235"/>
      <c r="AB78" s="235"/>
      <c r="AC78" s="235"/>
      <c r="AD78" s="235"/>
      <c r="AE78" s="235"/>
      <c r="AF78" s="235"/>
      <c r="AG78" s="235"/>
      <c r="AH78" s="235"/>
      <c r="AI78" s="235"/>
      <c r="AJ78" s="235"/>
      <c r="AK78" s="235"/>
      <c r="AL78" s="235"/>
      <c r="AM78" s="235"/>
      <c r="AN78" s="235"/>
    </row>
    <row r="79" spans="1:40" ht="7.5" customHeight="1">
      <c r="A79" s="20"/>
      <c r="B79" s="20"/>
      <c r="C79" s="20"/>
      <c r="D79" s="20"/>
      <c r="E79" s="20"/>
      <c r="F79" s="20"/>
      <c r="G79" s="20"/>
      <c r="H79" s="20"/>
      <c r="I79" s="20"/>
      <c r="J79" s="20"/>
      <c r="K79" s="20"/>
      <c r="L79" s="20"/>
      <c r="M79" s="20"/>
      <c r="N79" s="20"/>
      <c r="O79" s="20" t="s">
        <v>205</v>
      </c>
      <c r="P79" s="344"/>
      <c r="Q79" s="345"/>
      <c r="R79" s="346"/>
      <c r="S79" s="248" t="s">
        <v>147</v>
      </c>
      <c r="T79" s="344"/>
      <c r="U79" s="345"/>
      <c r="V79" s="346"/>
      <c r="W79" s="238" t="s">
        <v>206</v>
      </c>
      <c r="X79" s="238"/>
      <c r="Y79" s="235"/>
      <c r="Z79" s="235"/>
      <c r="AA79" s="235"/>
      <c r="AB79" s="235"/>
      <c r="AC79" s="235"/>
      <c r="AD79" s="235"/>
      <c r="AE79" s="235"/>
      <c r="AF79" s="235"/>
      <c r="AG79" s="235"/>
      <c r="AH79" s="235"/>
      <c r="AI79" s="235"/>
      <c r="AJ79" s="235"/>
      <c r="AK79" s="235"/>
      <c r="AL79" s="235"/>
      <c r="AM79" s="235"/>
      <c r="AN79" s="235"/>
    </row>
    <row r="80" spans="1:40" ht="8.25" customHeight="1">
      <c r="A80" s="20"/>
      <c r="B80" s="20"/>
      <c r="C80" s="20"/>
      <c r="D80" s="20"/>
      <c r="E80" s="20"/>
      <c r="F80" s="20"/>
      <c r="G80" s="20"/>
      <c r="H80" s="20"/>
      <c r="I80" s="20"/>
      <c r="J80" s="20"/>
      <c r="K80" s="20"/>
      <c r="L80" s="20"/>
      <c r="M80" s="20"/>
      <c r="N80" s="20"/>
      <c r="O80" s="20"/>
      <c r="P80" s="252"/>
      <c r="Q80" s="252"/>
      <c r="R80" s="252"/>
      <c r="S80" s="253"/>
      <c r="T80" s="252"/>
      <c r="U80" s="252"/>
      <c r="V80" s="252"/>
      <c r="W80" s="13"/>
      <c r="X80" s="13"/>
      <c r="Y80" s="13"/>
      <c r="Z80" s="13"/>
      <c r="AA80" s="13"/>
      <c r="AB80" s="13"/>
      <c r="AC80" s="13"/>
      <c r="AD80" s="13"/>
      <c r="AE80" s="13"/>
      <c r="AF80" s="13"/>
      <c r="AG80" s="13"/>
      <c r="AH80" s="13"/>
      <c r="AI80" s="13"/>
      <c r="AJ80" s="13"/>
      <c r="AK80" s="13"/>
      <c r="AL80" s="13"/>
      <c r="AM80" s="13"/>
      <c r="AN80" s="13"/>
    </row>
    <row r="81" spans="1:40" ht="11.25" customHeight="1">
      <c r="A81" s="20"/>
      <c r="B81" s="20"/>
      <c r="C81" s="20"/>
      <c r="D81" s="20"/>
      <c r="E81" s="20"/>
      <c r="F81" s="20"/>
      <c r="G81" s="20"/>
      <c r="H81" s="20"/>
      <c r="I81" s="20"/>
      <c r="J81" s="20"/>
      <c r="K81" s="20"/>
      <c r="L81" s="20"/>
      <c r="M81" s="20"/>
      <c r="N81" s="20"/>
      <c r="O81" s="20" t="s">
        <v>207</v>
      </c>
      <c r="P81" s="355">
        <v>0</v>
      </c>
      <c r="Q81" s="356"/>
      <c r="R81" s="357"/>
      <c r="S81" s="248" t="s">
        <v>203</v>
      </c>
      <c r="T81" s="347"/>
      <c r="U81" s="348"/>
      <c r="V81" s="349"/>
      <c r="W81" s="238" t="s">
        <v>208</v>
      </c>
      <c r="X81" s="235"/>
      <c r="Y81" s="235"/>
      <c r="Z81" s="235"/>
      <c r="AA81" s="235"/>
      <c r="AB81" s="235"/>
      <c r="AC81" s="235"/>
      <c r="AD81" s="235"/>
      <c r="AE81" s="235"/>
      <c r="AF81" s="235"/>
      <c r="AG81" s="235"/>
      <c r="AH81" s="235"/>
      <c r="AI81" s="235"/>
      <c r="AJ81" s="235"/>
      <c r="AK81" s="235"/>
      <c r="AL81" s="235"/>
      <c r="AM81" s="235"/>
      <c r="AN81" s="235"/>
    </row>
    <row r="82" spans="1:40" ht="9" customHeight="1">
      <c r="A82" s="20"/>
      <c r="B82" s="20"/>
      <c r="C82" s="20"/>
      <c r="D82" s="20"/>
      <c r="E82" s="20"/>
      <c r="F82" s="20"/>
      <c r="G82" s="20"/>
      <c r="H82" s="20"/>
      <c r="I82" s="20"/>
      <c r="J82" s="20"/>
      <c r="K82" s="20"/>
      <c r="L82" s="20"/>
      <c r="M82" s="20"/>
      <c r="N82" s="20"/>
      <c r="O82" s="20" t="s">
        <v>209</v>
      </c>
      <c r="P82" s="358"/>
      <c r="Q82" s="359"/>
      <c r="R82" s="360"/>
      <c r="S82" s="248" t="s">
        <v>147</v>
      </c>
      <c r="T82" s="350"/>
      <c r="U82" s="351"/>
      <c r="V82" s="352"/>
      <c r="W82" s="238" t="s">
        <v>210</v>
      </c>
      <c r="X82" s="235"/>
      <c r="Y82" s="235"/>
      <c r="Z82" s="235"/>
      <c r="AA82" s="235"/>
      <c r="AB82" s="235"/>
      <c r="AC82" s="235"/>
      <c r="AD82" s="235"/>
      <c r="AE82" s="235"/>
      <c r="AF82" s="235"/>
      <c r="AG82" s="235"/>
      <c r="AH82" s="235"/>
      <c r="AI82" s="235"/>
      <c r="AJ82" s="235"/>
      <c r="AK82" s="235"/>
      <c r="AL82" s="235"/>
      <c r="AM82" s="235"/>
      <c r="AN82" s="235"/>
    </row>
    <row r="83" ht="11.25" customHeight="1">
      <c r="AN83" s="235"/>
    </row>
    <row r="89" ht="10.5" customHeight="1"/>
    <row r="90" ht="10.5" customHeight="1"/>
    <row r="91" ht="10.5" customHeight="1"/>
    <row r="92" ht="10.5" customHeight="1"/>
    <row r="93" ht="10.5" customHeight="1"/>
    <row r="94" ht="10.5" customHeight="1"/>
    <row r="95" ht="10.5" customHeight="1"/>
    <row r="96" ht="10.5" customHeight="1"/>
    <row r="102" ht="10.5" customHeight="1"/>
    <row r="103" ht="12.75" customHeight="1"/>
    <row r="104" ht="12.75" customHeight="1"/>
    <row r="105" ht="10.5" customHeight="1"/>
    <row r="106" ht="11.25" customHeight="1"/>
    <row r="107" ht="11.25" customHeight="1"/>
    <row r="108" ht="10.5" customHeight="1"/>
    <row r="109" ht="11.25" customHeight="1"/>
    <row r="110" ht="11.25" customHeight="1"/>
    <row r="111" ht="10.5" customHeight="1"/>
    <row r="112" ht="10.5" customHeight="1"/>
    <row r="113" ht="10.5" customHeight="1"/>
  </sheetData>
  <mergeCells count="54">
    <mergeCell ref="A75:O75"/>
    <mergeCell ref="P75:R76"/>
    <mergeCell ref="P78:R79"/>
    <mergeCell ref="P81:R82"/>
    <mergeCell ref="T75:V76"/>
    <mergeCell ref="T78:V79"/>
    <mergeCell ref="T81:V82"/>
    <mergeCell ref="AH66:AJ67"/>
    <mergeCell ref="AH69:AJ70"/>
    <mergeCell ref="AL63:AN64"/>
    <mergeCell ref="AL66:AN67"/>
    <mergeCell ref="AL69:AN70"/>
    <mergeCell ref="AH54:AJ55"/>
    <mergeCell ref="AH57:AJ58"/>
    <mergeCell ref="AH60:AJ61"/>
    <mergeCell ref="AH63:AJ64"/>
    <mergeCell ref="AL54:AN55"/>
    <mergeCell ref="AL57:AN58"/>
    <mergeCell ref="AL60:AN61"/>
    <mergeCell ref="AI22:AK22"/>
    <mergeCell ref="AL22:AN22"/>
    <mergeCell ref="AH51:AJ52"/>
    <mergeCell ref="AC21:AE21"/>
    <mergeCell ref="AF21:AH21"/>
    <mergeCell ref="AL51:AN52"/>
    <mergeCell ref="Z22:AB22"/>
    <mergeCell ref="AC22:AE22"/>
    <mergeCell ref="AF22:AH22"/>
    <mergeCell ref="Q21:S21"/>
    <mergeCell ref="T21:V21"/>
    <mergeCell ref="W21:Y21"/>
    <mergeCell ref="Z21:AB21"/>
    <mergeCell ref="Q22:S22"/>
    <mergeCell ref="T22:V22"/>
    <mergeCell ref="W22:Y22"/>
    <mergeCell ref="K22:M22"/>
    <mergeCell ref="K23:M23"/>
    <mergeCell ref="K24:M24"/>
    <mergeCell ref="N21:P21"/>
    <mergeCell ref="N22:P22"/>
    <mergeCell ref="K18:M18"/>
    <mergeCell ref="K19:M19"/>
    <mergeCell ref="K20:M20"/>
    <mergeCell ref="K21:M21"/>
    <mergeCell ref="AA16:AC16"/>
    <mergeCell ref="AG16:AI16"/>
    <mergeCell ref="AM16:AN16"/>
    <mergeCell ref="X4:AN4"/>
    <mergeCell ref="X7:AN7"/>
    <mergeCell ref="X10:AN10"/>
    <mergeCell ref="C16:E16"/>
    <mergeCell ref="I16:K16"/>
    <mergeCell ref="O16:Q16"/>
    <mergeCell ref="U16:W16"/>
  </mergeCells>
  <printOptions/>
  <pageMargins left="0.76" right="0.55" top="0.49" bottom="0.61" header="0.32" footer="0.44"/>
  <pageSetup fitToHeight="1" fitToWidth="1"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56"/>
  <sheetViews>
    <sheetView zoomScale="91" zoomScaleNormal="91" workbookViewId="0" topLeftCell="C35">
      <selection activeCell="P43" sqref="P43:T44"/>
    </sheetView>
  </sheetViews>
  <sheetFormatPr defaultColWidth="9.00390625" defaultRowHeight="12.75"/>
  <cols>
    <col min="1" max="20" width="4.625" style="0" customWidth="1"/>
    <col min="21" max="25" width="5.00390625" style="0" customWidth="1"/>
  </cols>
  <sheetData>
    <row r="1" spans="1:20" ht="11.25" customHeight="1">
      <c r="A1" s="141" t="s">
        <v>211</v>
      </c>
      <c r="B1" s="141"/>
      <c r="C1" s="141"/>
      <c r="D1" s="141"/>
      <c r="E1" s="141"/>
      <c r="F1" s="141"/>
      <c r="G1" s="141"/>
      <c r="H1" s="141"/>
      <c r="I1" s="141"/>
      <c r="J1" s="141"/>
      <c r="K1" s="141"/>
      <c r="L1" s="141"/>
      <c r="M1" s="141"/>
      <c r="N1" s="141"/>
      <c r="O1" s="141"/>
      <c r="P1" s="141"/>
      <c r="Q1" s="141"/>
      <c r="R1" s="141"/>
      <c r="S1" s="141"/>
      <c r="T1" s="141"/>
    </row>
    <row r="2" spans="1:20" ht="10.5" customHeight="1">
      <c r="A2" s="69" t="s">
        <v>212</v>
      </c>
      <c r="B2" s="69"/>
      <c r="C2" s="69"/>
      <c r="D2" s="69"/>
      <c r="E2" s="69"/>
      <c r="F2" s="69"/>
      <c r="G2" s="69"/>
      <c r="H2" s="69"/>
      <c r="I2" s="69"/>
      <c r="J2" s="69"/>
      <c r="K2" s="69"/>
      <c r="L2" s="69"/>
      <c r="M2" s="69"/>
      <c r="N2" s="69"/>
      <c r="O2" s="69"/>
      <c r="P2" s="69"/>
      <c r="Q2" s="69"/>
      <c r="R2" s="69"/>
      <c r="S2" s="69"/>
      <c r="T2" s="69"/>
    </row>
    <row r="3" ht="10.5" customHeight="1"/>
    <row r="4" spans="1:18" ht="11.25" customHeight="1">
      <c r="A4" s="7" t="s">
        <v>213</v>
      </c>
      <c r="F4" s="72"/>
      <c r="G4" s="73"/>
      <c r="H4" s="74"/>
      <c r="K4" s="7" t="s">
        <v>214</v>
      </c>
      <c r="P4" s="72"/>
      <c r="Q4" s="73"/>
      <c r="R4" s="74"/>
    </row>
    <row r="5" spans="1:20" ht="10.5" customHeight="1">
      <c r="A5" s="16" t="s">
        <v>215</v>
      </c>
      <c r="F5" s="78"/>
      <c r="G5" s="76"/>
      <c r="H5" s="79"/>
      <c r="K5" s="16" t="s">
        <v>216</v>
      </c>
      <c r="P5" s="78"/>
      <c r="Q5" s="76"/>
      <c r="R5" s="79"/>
      <c r="S5" s="6"/>
      <c r="T5" s="6"/>
    </row>
    <row r="6" ht="10.5" customHeight="1"/>
    <row r="7" spans="1:20" ht="11.25" customHeight="1">
      <c r="A7" s="14" t="s">
        <v>217</v>
      </c>
      <c r="B7" s="14"/>
      <c r="C7" s="14"/>
      <c r="D7" s="14"/>
      <c r="E7" s="14"/>
      <c r="F7" s="14"/>
      <c r="G7" s="14"/>
      <c r="H7" s="14"/>
      <c r="I7" s="14"/>
      <c r="J7" s="116"/>
      <c r="K7" s="254" t="s">
        <v>218</v>
      </c>
      <c r="L7" s="117"/>
      <c r="M7" s="117"/>
      <c r="N7" s="117"/>
      <c r="O7" s="117"/>
      <c r="P7" s="117"/>
      <c r="Q7" s="117"/>
      <c r="R7" s="117"/>
      <c r="S7" s="117"/>
      <c r="T7" s="117"/>
    </row>
    <row r="8" spans="1:20" ht="10.5" customHeight="1">
      <c r="A8" s="118" t="s">
        <v>219</v>
      </c>
      <c r="B8" s="118"/>
      <c r="C8" s="118"/>
      <c r="D8" s="118"/>
      <c r="E8" s="118"/>
      <c r="F8" s="118"/>
      <c r="G8" s="118"/>
      <c r="H8" s="118"/>
      <c r="I8" s="118"/>
      <c r="J8" s="119"/>
      <c r="K8" s="255" t="s">
        <v>220</v>
      </c>
      <c r="L8" s="120"/>
      <c r="M8" s="120"/>
      <c r="N8" s="120"/>
      <c r="O8" s="120"/>
      <c r="P8" s="120"/>
      <c r="Q8" s="120"/>
      <c r="R8" s="120"/>
      <c r="S8" s="120"/>
      <c r="T8" s="120"/>
    </row>
    <row r="9" ht="8.25" customHeight="1">
      <c r="K9" s="36"/>
    </row>
    <row r="10" spans="1:20" ht="11.25" customHeight="1">
      <c r="A10" s="72"/>
      <c r="B10" s="73"/>
      <c r="C10" s="74"/>
      <c r="D10" s="7"/>
      <c r="E10" s="7" t="s">
        <v>221</v>
      </c>
      <c r="K10" s="36"/>
      <c r="Q10" s="15" t="s">
        <v>222</v>
      </c>
      <c r="R10" s="361"/>
      <c r="S10" s="362"/>
      <c r="T10" s="363"/>
    </row>
    <row r="11" spans="1:20" ht="10.5" customHeight="1">
      <c r="A11" s="78"/>
      <c r="B11" s="76"/>
      <c r="C11" s="79"/>
      <c r="D11" s="16"/>
      <c r="E11" s="16" t="s">
        <v>223</v>
      </c>
      <c r="K11" s="36"/>
      <c r="L11" s="6"/>
      <c r="Q11" s="17" t="s">
        <v>224</v>
      </c>
      <c r="R11" s="364"/>
      <c r="S11" s="365"/>
      <c r="T11" s="366"/>
    </row>
    <row r="12" spans="1:20" ht="8.25" customHeight="1">
      <c r="A12" s="19"/>
      <c r="B12" s="19"/>
      <c r="C12" s="19"/>
      <c r="K12" s="36"/>
      <c r="R12" s="19"/>
      <c r="S12" s="19"/>
      <c r="T12" s="19"/>
    </row>
    <row r="13" spans="1:20" ht="11.25" customHeight="1">
      <c r="A13" s="72"/>
      <c r="B13" s="73"/>
      <c r="C13" s="74"/>
      <c r="D13" s="7"/>
      <c r="E13" s="7" t="s">
        <v>225</v>
      </c>
      <c r="K13" s="36"/>
      <c r="Q13" s="15" t="s">
        <v>226</v>
      </c>
      <c r="R13" s="367">
        <f>Данные!B42</f>
        <v>15.6</v>
      </c>
      <c r="S13" s="368"/>
      <c r="T13" s="369"/>
    </row>
    <row r="14" spans="1:20" ht="10.5" customHeight="1">
      <c r="A14" s="78"/>
      <c r="B14" s="76"/>
      <c r="C14" s="79"/>
      <c r="D14" s="16"/>
      <c r="E14" s="16" t="s">
        <v>227</v>
      </c>
      <c r="K14" s="36"/>
      <c r="L14" s="6"/>
      <c r="Q14" s="17" t="s">
        <v>228</v>
      </c>
      <c r="R14" s="370"/>
      <c r="S14" s="371"/>
      <c r="T14" s="372"/>
    </row>
    <row r="15" spans="1:20" ht="8.25" customHeight="1">
      <c r="A15" s="19"/>
      <c r="B15" s="19"/>
      <c r="C15" s="19"/>
      <c r="K15" s="36"/>
      <c r="R15" s="19"/>
      <c r="S15" s="19"/>
      <c r="T15" s="19"/>
    </row>
    <row r="16" spans="1:20" ht="11.25" customHeight="1">
      <c r="A16" s="72"/>
      <c r="B16" s="73"/>
      <c r="C16" s="74"/>
      <c r="D16" s="7"/>
      <c r="E16" s="7" t="s">
        <v>229</v>
      </c>
      <c r="K16" s="145"/>
      <c r="L16" s="146"/>
      <c r="M16" s="146"/>
      <c r="N16" s="146"/>
      <c r="O16" s="146"/>
      <c r="P16" s="146"/>
      <c r="Q16" s="147" t="s">
        <v>230</v>
      </c>
      <c r="R16" s="72"/>
      <c r="S16" s="73"/>
      <c r="T16" s="74"/>
    </row>
    <row r="17" spans="1:20" ht="10.5" customHeight="1">
      <c r="A17" s="78"/>
      <c r="B17" s="76"/>
      <c r="C17" s="79"/>
      <c r="D17" s="16"/>
      <c r="E17" s="16" t="s">
        <v>231</v>
      </c>
      <c r="K17" s="36"/>
      <c r="L17" s="6"/>
      <c r="Q17" s="17" t="s">
        <v>232</v>
      </c>
      <c r="R17" s="78"/>
      <c r="S17" s="76"/>
      <c r="T17" s="79"/>
    </row>
    <row r="18" spans="1:20" ht="8.25" customHeight="1">
      <c r="A18" s="19"/>
      <c r="B18" s="19"/>
      <c r="C18" s="19"/>
      <c r="K18" s="36"/>
      <c r="R18" s="19"/>
      <c r="S18" s="19"/>
      <c r="T18" s="19"/>
    </row>
    <row r="19" spans="1:20" ht="11.25" customHeight="1">
      <c r="A19" s="72"/>
      <c r="B19" s="73"/>
      <c r="C19" s="74"/>
      <c r="D19" s="7"/>
      <c r="E19" s="7" t="s">
        <v>233</v>
      </c>
      <c r="K19" s="36"/>
      <c r="L19" s="6"/>
      <c r="M19" s="6"/>
      <c r="N19" s="6"/>
      <c r="O19" s="6"/>
      <c r="P19" s="6"/>
      <c r="Q19" s="22"/>
      <c r="R19" s="21"/>
      <c r="S19" s="21"/>
      <c r="T19" s="21"/>
    </row>
    <row r="20" spans="1:20" ht="10.5" customHeight="1">
      <c r="A20" s="78"/>
      <c r="B20" s="76"/>
      <c r="C20" s="79"/>
      <c r="D20" s="16"/>
      <c r="E20" s="16" t="s">
        <v>234</v>
      </c>
      <c r="K20" s="36"/>
      <c r="L20" s="6"/>
      <c r="M20" s="6"/>
      <c r="N20" s="6"/>
      <c r="O20" s="6"/>
      <c r="P20" s="6"/>
      <c r="Q20" s="37"/>
      <c r="R20" s="21"/>
      <c r="S20" s="21"/>
      <c r="T20" s="21"/>
    </row>
    <row r="21" spans="11:20" ht="8.25" customHeight="1">
      <c r="K21" s="36"/>
      <c r="R21" s="19"/>
      <c r="S21" s="19"/>
      <c r="T21" s="19"/>
    </row>
    <row r="22" spans="1:20" ht="11.25" customHeight="1">
      <c r="A22" s="7" t="s">
        <v>235</v>
      </c>
      <c r="B22" s="121" t="s">
        <v>134</v>
      </c>
      <c r="C22" s="101" t="s">
        <v>236</v>
      </c>
      <c r="D22" s="101"/>
      <c r="E22" s="101"/>
      <c r="F22" s="121" t="s">
        <v>134</v>
      </c>
      <c r="G22" s="89" t="e">
        <f>(A10*A13)/(A16*A19)</f>
        <v>#DIV/0!</v>
      </c>
      <c r="H22" s="90"/>
      <c r="I22" s="91"/>
      <c r="K22" s="36"/>
      <c r="L22" s="7" t="s">
        <v>235</v>
      </c>
      <c r="M22" s="121" t="s">
        <v>134</v>
      </c>
      <c r="N22" s="101" t="s">
        <v>237</v>
      </c>
      <c r="O22" s="101"/>
      <c r="P22" s="101"/>
      <c r="Q22" s="121" t="s">
        <v>134</v>
      </c>
      <c r="R22" s="89" t="e">
        <f>((R10*R13)^2)/R16^2</f>
        <v>#DIV/0!</v>
      </c>
      <c r="S22" s="90"/>
      <c r="T22" s="91"/>
    </row>
    <row r="23" spans="1:20" ht="10.5" customHeight="1">
      <c r="A23" s="16" t="s">
        <v>238</v>
      </c>
      <c r="B23" s="121"/>
      <c r="C23" s="81" t="s">
        <v>239</v>
      </c>
      <c r="D23" s="81"/>
      <c r="E23" s="81"/>
      <c r="F23" s="244" t="s">
        <v>64</v>
      </c>
      <c r="G23" s="92" t="s">
        <v>64</v>
      </c>
      <c r="H23" s="93"/>
      <c r="I23" s="94"/>
      <c r="K23" s="36"/>
      <c r="L23" s="16" t="s">
        <v>238</v>
      </c>
      <c r="M23" s="121"/>
      <c r="N23" s="81" t="s">
        <v>240</v>
      </c>
      <c r="O23" s="81"/>
      <c r="P23" s="81"/>
      <c r="Q23" s="121" t="s">
        <v>64</v>
      </c>
      <c r="R23" s="92" t="s">
        <v>64</v>
      </c>
      <c r="S23" s="93"/>
      <c r="T23" s="94"/>
    </row>
    <row r="24" ht="11.25" customHeight="1"/>
    <row r="25" spans="1:20" ht="12" customHeight="1">
      <c r="A25" s="75" t="s">
        <v>241</v>
      </c>
      <c r="B25" s="75"/>
      <c r="C25" s="75"/>
      <c r="D25" s="75"/>
      <c r="E25" s="75"/>
      <c r="F25" s="75"/>
      <c r="G25" s="75"/>
      <c r="H25" s="75"/>
      <c r="I25" s="75"/>
      <c r="J25" s="75"/>
      <c r="K25" s="75"/>
      <c r="L25" s="75"/>
      <c r="M25" s="75"/>
      <c r="N25" s="75"/>
      <c r="O25" s="75"/>
      <c r="P25" s="75"/>
      <c r="Q25" s="75"/>
      <c r="R25" s="75"/>
      <c r="S25" s="75"/>
      <c r="T25" s="75"/>
    </row>
    <row r="26" spans="1:20" ht="11.25" customHeight="1">
      <c r="A26" s="14" t="s">
        <v>242</v>
      </c>
      <c r="B26" s="14"/>
      <c r="C26" s="14"/>
      <c r="D26" s="14"/>
      <c r="E26" s="14"/>
      <c r="F26" s="14"/>
      <c r="G26" s="14"/>
      <c r="H26" s="14"/>
      <c r="I26" s="14"/>
      <c r="J26" s="14"/>
      <c r="K26" s="14"/>
      <c r="L26" s="14"/>
      <c r="M26" s="14"/>
      <c r="N26" s="14"/>
      <c r="O26" s="14"/>
      <c r="P26" s="14"/>
      <c r="Q26" s="14"/>
      <c r="R26" s="14"/>
      <c r="S26" s="14"/>
      <c r="T26" s="14"/>
    </row>
    <row r="27" spans="1:20" ht="3.75" customHeight="1">
      <c r="A27" s="14"/>
      <c r="B27" s="14"/>
      <c r="C27" s="14"/>
      <c r="D27" s="14"/>
      <c r="E27" s="14"/>
      <c r="F27" s="14"/>
      <c r="G27" s="14"/>
      <c r="H27" s="14"/>
      <c r="I27" s="14"/>
      <c r="J27" s="14"/>
      <c r="K27" s="14"/>
      <c r="L27" s="14"/>
      <c r="M27" s="14"/>
      <c r="N27" s="14"/>
      <c r="O27" s="14"/>
      <c r="P27" s="14"/>
      <c r="Q27" s="14"/>
      <c r="R27" s="14"/>
      <c r="S27" s="14"/>
      <c r="T27" s="14"/>
    </row>
    <row r="28" spans="2:20" ht="11.25" customHeight="1">
      <c r="B28" s="15"/>
      <c r="C28" s="15"/>
      <c r="D28" s="15"/>
      <c r="E28" s="15"/>
      <c r="F28" s="15"/>
      <c r="G28" s="15"/>
      <c r="H28" s="15"/>
      <c r="I28" s="15"/>
      <c r="J28" s="15"/>
      <c r="K28" s="15"/>
      <c r="L28" s="15"/>
      <c r="M28" s="15"/>
      <c r="N28" s="15" t="s">
        <v>243</v>
      </c>
      <c r="O28" s="96"/>
      <c r="P28" s="329">
        <f>Лист3!C16</f>
        <v>5992</v>
      </c>
      <c r="Q28" s="330"/>
      <c r="R28" s="330"/>
      <c r="S28" s="330"/>
      <c r="T28" s="331"/>
    </row>
    <row r="29" spans="2:20" ht="10.5" customHeight="1">
      <c r="B29" s="15"/>
      <c r="C29" s="15"/>
      <c r="D29" s="15"/>
      <c r="E29" s="15"/>
      <c r="F29" s="15"/>
      <c r="G29" s="15"/>
      <c r="H29" s="15"/>
      <c r="I29" s="15"/>
      <c r="J29" s="15"/>
      <c r="K29" s="15"/>
      <c r="L29" s="15"/>
      <c r="M29" s="15"/>
      <c r="N29" s="15" t="s">
        <v>244</v>
      </c>
      <c r="O29" s="97"/>
      <c r="P29" s="332"/>
      <c r="Q29" s="333"/>
      <c r="R29" s="333"/>
      <c r="S29" s="333"/>
      <c r="T29" s="334"/>
    </row>
    <row r="30" spans="2:20" ht="3.75" customHeight="1">
      <c r="B30" s="15"/>
      <c r="C30" s="15"/>
      <c r="D30" s="15"/>
      <c r="E30" s="15"/>
      <c r="F30" s="15"/>
      <c r="G30" s="15"/>
      <c r="H30" s="15"/>
      <c r="I30" s="15"/>
      <c r="J30" s="15"/>
      <c r="K30" s="15"/>
      <c r="L30" s="15"/>
      <c r="M30" s="15"/>
      <c r="N30" s="15"/>
      <c r="O30" s="14"/>
      <c r="P30" s="14"/>
      <c r="Q30" s="14"/>
      <c r="R30" s="14"/>
      <c r="S30" s="14"/>
      <c r="T30" s="14"/>
    </row>
    <row r="31" spans="2:20" ht="11.25" customHeight="1">
      <c r="B31" s="15"/>
      <c r="C31" s="15"/>
      <c r="D31" s="15"/>
      <c r="E31" s="15"/>
      <c r="F31" s="15"/>
      <c r="G31" s="15"/>
      <c r="H31" s="15"/>
      <c r="I31" s="15"/>
      <c r="J31" s="15"/>
      <c r="K31" s="15"/>
      <c r="L31" s="15"/>
      <c r="M31" s="15"/>
      <c r="N31" s="15" t="s">
        <v>245</v>
      </c>
      <c r="O31" s="96"/>
      <c r="P31" s="329">
        <f>Таблицы!P3</f>
        <v>288</v>
      </c>
      <c r="Q31" s="330"/>
      <c r="R31" s="330"/>
      <c r="S31" s="330"/>
      <c r="T31" s="331"/>
    </row>
    <row r="32" spans="2:20" ht="10.5" customHeight="1">
      <c r="B32" s="15"/>
      <c r="C32" s="15"/>
      <c r="D32" s="15"/>
      <c r="E32" s="15"/>
      <c r="F32" s="15"/>
      <c r="G32" s="15"/>
      <c r="H32" s="15"/>
      <c r="I32" s="15"/>
      <c r="J32" s="15"/>
      <c r="K32" s="15"/>
      <c r="L32" s="15"/>
      <c r="M32" s="15"/>
      <c r="N32" s="15" t="s">
        <v>246</v>
      </c>
      <c r="O32" s="97"/>
      <c r="P32" s="332"/>
      <c r="Q32" s="333"/>
      <c r="R32" s="333"/>
      <c r="S32" s="333"/>
      <c r="T32" s="334"/>
    </row>
    <row r="33" spans="2:20" ht="3.75" customHeight="1">
      <c r="B33" s="15"/>
      <c r="C33" s="15"/>
      <c r="D33" s="15"/>
      <c r="E33" s="15"/>
      <c r="F33" s="15"/>
      <c r="G33" s="15"/>
      <c r="H33" s="15"/>
      <c r="I33" s="15"/>
      <c r="J33" s="15"/>
      <c r="K33" s="15"/>
      <c r="L33" s="15"/>
      <c r="M33" s="15"/>
      <c r="N33" s="15"/>
      <c r="P33" s="14"/>
      <c r="Q33" s="14"/>
      <c r="R33" s="14"/>
      <c r="S33" s="14"/>
      <c r="T33" s="14"/>
    </row>
    <row r="34" spans="2:20" ht="11.25" customHeight="1">
      <c r="B34" s="15"/>
      <c r="C34" s="15"/>
      <c r="D34" s="15"/>
      <c r="E34" s="15"/>
      <c r="F34" s="15"/>
      <c r="G34" s="15"/>
      <c r="H34" s="15"/>
      <c r="I34" s="15"/>
      <c r="J34" s="15"/>
      <c r="K34" s="15"/>
      <c r="L34" s="15"/>
      <c r="M34" s="15"/>
      <c r="N34" s="15" t="s">
        <v>42</v>
      </c>
      <c r="O34" s="96"/>
      <c r="P34" s="329">
        <f>Данные!B44</f>
        <v>1241.1</v>
      </c>
      <c r="Q34" s="330"/>
      <c r="R34" s="330"/>
      <c r="S34" s="330"/>
      <c r="T34" s="331"/>
    </row>
    <row r="35" spans="2:20" ht="10.5" customHeight="1">
      <c r="B35" s="15"/>
      <c r="C35" s="15"/>
      <c r="D35" s="15"/>
      <c r="E35" s="15"/>
      <c r="F35" s="15"/>
      <c r="G35" s="15"/>
      <c r="H35" s="15"/>
      <c r="I35" s="15"/>
      <c r="J35" s="15"/>
      <c r="K35" s="15"/>
      <c r="L35" s="15"/>
      <c r="M35" s="15"/>
      <c r="N35" s="15" t="s">
        <v>247</v>
      </c>
      <c r="O35" s="97"/>
      <c r="P35" s="332"/>
      <c r="Q35" s="333"/>
      <c r="R35" s="333"/>
      <c r="S35" s="333"/>
      <c r="T35" s="334"/>
    </row>
    <row r="36" spans="2:20" ht="3.75" customHeight="1">
      <c r="B36" s="15"/>
      <c r="C36" s="15"/>
      <c r="D36" s="15"/>
      <c r="E36" s="15"/>
      <c r="F36" s="15"/>
      <c r="G36" s="15"/>
      <c r="H36" s="15"/>
      <c r="I36" s="15"/>
      <c r="J36" s="15"/>
      <c r="K36" s="15"/>
      <c r="L36" s="15"/>
      <c r="M36" s="15"/>
      <c r="N36" s="15"/>
      <c r="P36" s="14"/>
      <c r="Q36" s="14"/>
      <c r="R36" s="14"/>
      <c r="S36" s="14"/>
      <c r="T36" s="14"/>
    </row>
    <row r="37" spans="2:20" ht="10.5" customHeight="1">
      <c r="B37" s="15"/>
      <c r="C37" s="15"/>
      <c r="D37" s="15"/>
      <c r="E37" s="15"/>
      <c r="F37" s="15"/>
      <c r="G37" s="15"/>
      <c r="H37" s="15"/>
      <c r="I37" s="15"/>
      <c r="J37" s="15"/>
      <c r="K37" s="15"/>
      <c r="L37" s="15"/>
      <c r="M37" s="15"/>
      <c r="N37" s="15" t="s">
        <v>43</v>
      </c>
      <c r="O37" s="96"/>
      <c r="P37" s="323">
        <f>Таблицы!P5</f>
        <v>3.11</v>
      </c>
      <c r="Q37" s="324"/>
      <c r="R37" s="324"/>
      <c r="S37" s="324"/>
      <c r="T37" s="325"/>
    </row>
    <row r="38" spans="2:20" ht="11.25" customHeight="1">
      <c r="B38" s="15"/>
      <c r="C38" s="15"/>
      <c r="D38" s="15"/>
      <c r="E38" s="15"/>
      <c r="F38" s="15"/>
      <c r="G38" s="15"/>
      <c r="H38" s="15"/>
      <c r="I38" s="15"/>
      <c r="J38" s="15"/>
      <c r="K38" s="15"/>
      <c r="L38" s="15"/>
      <c r="M38" s="15"/>
      <c r="N38" s="15" t="s">
        <v>248</v>
      </c>
      <c r="O38" s="97"/>
      <c r="P38" s="326"/>
      <c r="Q38" s="327"/>
      <c r="R38" s="327"/>
      <c r="S38" s="327"/>
      <c r="T38" s="328"/>
    </row>
    <row r="39" spans="2:20" ht="3.75" customHeight="1">
      <c r="B39" s="15"/>
      <c r="C39" s="15"/>
      <c r="D39" s="15"/>
      <c r="E39" s="15"/>
      <c r="F39" s="15"/>
      <c r="G39" s="15"/>
      <c r="H39" s="15"/>
      <c r="I39" s="15"/>
      <c r="J39" s="15"/>
      <c r="K39" s="15"/>
      <c r="L39" s="15"/>
      <c r="M39" s="15"/>
      <c r="N39" s="15"/>
      <c r="P39" s="14"/>
      <c r="Q39" s="14"/>
      <c r="R39" s="14"/>
      <c r="S39" s="14"/>
      <c r="T39" s="14"/>
    </row>
    <row r="40" spans="2:20" ht="11.25" customHeight="1">
      <c r="B40" s="15"/>
      <c r="C40" s="15"/>
      <c r="D40" s="15"/>
      <c r="E40" s="15"/>
      <c r="F40" s="15"/>
      <c r="G40" s="15"/>
      <c r="H40" s="15"/>
      <c r="I40" s="15"/>
      <c r="J40" s="15"/>
      <c r="K40" s="15"/>
      <c r="L40" s="15"/>
      <c r="M40" s="15"/>
      <c r="N40" s="15" t="s">
        <v>249</v>
      </c>
      <c r="O40" s="96"/>
      <c r="P40" s="373">
        <f>0.001*P31*P34*P37/9.81/P28</f>
        <v>0.018911189230901137</v>
      </c>
      <c r="Q40" s="374"/>
      <c r="R40" s="374"/>
      <c r="S40" s="374"/>
      <c r="T40" s="375"/>
    </row>
    <row r="41" spans="2:20" ht="11.25" customHeight="1">
      <c r="B41" s="15"/>
      <c r="C41" s="15"/>
      <c r="D41" s="15"/>
      <c r="E41" s="15"/>
      <c r="F41" s="15"/>
      <c r="G41" s="15"/>
      <c r="H41" s="15"/>
      <c r="I41" s="15"/>
      <c r="J41" s="15"/>
      <c r="K41" s="15"/>
      <c r="L41" s="15"/>
      <c r="M41" s="15"/>
      <c r="N41" s="15" t="s">
        <v>250</v>
      </c>
      <c r="O41" s="97"/>
      <c r="P41" s="376"/>
      <c r="Q41" s="377"/>
      <c r="R41" s="377"/>
      <c r="S41" s="377"/>
      <c r="T41" s="378"/>
    </row>
    <row r="42" spans="2:20" ht="3.75" customHeight="1">
      <c r="B42" s="15"/>
      <c r="C42" s="15"/>
      <c r="D42" s="15"/>
      <c r="E42" s="15"/>
      <c r="F42" s="15"/>
      <c r="G42" s="15"/>
      <c r="H42" s="15"/>
      <c r="I42" s="15"/>
      <c r="J42" s="15"/>
      <c r="K42" s="15"/>
      <c r="L42" s="15"/>
      <c r="M42" s="15"/>
      <c r="N42" s="15"/>
      <c r="P42" s="14"/>
      <c r="Q42" s="14"/>
      <c r="R42" s="14"/>
      <c r="S42" s="14"/>
      <c r="T42" s="14"/>
    </row>
    <row r="43" spans="2:20" ht="11.25" customHeight="1">
      <c r="B43" s="147"/>
      <c r="C43" s="147"/>
      <c r="D43" s="147"/>
      <c r="E43" s="147"/>
      <c r="F43" s="147"/>
      <c r="G43" s="147"/>
      <c r="H43" s="147"/>
      <c r="I43" s="147"/>
      <c r="J43" s="147"/>
      <c r="K43" s="147"/>
      <c r="L43" s="147"/>
      <c r="M43" s="147"/>
      <c r="N43" s="147" t="s">
        <v>251</v>
      </c>
      <c r="O43" s="96"/>
      <c r="P43" s="329">
        <f>Таблицы!P27</f>
        <v>19.520000000000003</v>
      </c>
      <c r="Q43" s="330"/>
      <c r="R43" s="330"/>
      <c r="S43" s="330"/>
      <c r="T43" s="331"/>
    </row>
    <row r="44" spans="2:20" ht="10.5" customHeight="1">
      <c r="B44" s="147"/>
      <c r="C44" s="147"/>
      <c r="D44" s="147"/>
      <c r="E44" s="147"/>
      <c r="F44" s="147"/>
      <c r="G44" s="147"/>
      <c r="H44" s="147"/>
      <c r="I44" s="147"/>
      <c r="J44" s="147"/>
      <c r="K44" s="147"/>
      <c r="L44" s="147"/>
      <c r="M44" s="147"/>
      <c r="N44" s="147" t="s">
        <v>252</v>
      </c>
      <c r="O44" s="97"/>
      <c r="P44" s="332"/>
      <c r="Q44" s="333"/>
      <c r="R44" s="333"/>
      <c r="S44" s="333"/>
      <c r="T44" s="334"/>
    </row>
    <row r="45" spans="2:20" ht="3.75" customHeight="1">
      <c r="B45" s="15"/>
      <c r="C45" s="15"/>
      <c r="D45" s="15"/>
      <c r="E45" s="15"/>
      <c r="F45" s="15"/>
      <c r="G45" s="15"/>
      <c r="H45" s="15"/>
      <c r="I45" s="15"/>
      <c r="J45" s="15"/>
      <c r="K45" s="15"/>
      <c r="L45" s="15"/>
      <c r="M45" s="15"/>
      <c r="N45" s="15"/>
      <c r="P45" s="14"/>
      <c r="Q45" s="14"/>
      <c r="R45" s="14"/>
      <c r="S45" s="14"/>
      <c r="T45" s="14"/>
    </row>
    <row r="46" spans="2:20" ht="12" customHeight="1">
      <c r="B46" s="15"/>
      <c r="C46" s="15"/>
      <c r="D46" s="15"/>
      <c r="E46" s="15"/>
      <c r="F46" s="15"/>
      <c r="G46" s="15"/>
      <c r="H46" s="15"/>
      <c r="I46" s="15"/>
      <c r="J46" s="15"/>
      <c r="K46" s="15"/>
      <c r="L46" s="15"/>
      <c r="M46" s="15"/>
      <c r="N46" s="15" t="s">
        <v>253</v>
      </c>
      <c r="O46" s="96"/>
      <c r="P46" s="329">
        <f>0.78*R13/SQRT(Лист2!P66)</f>
        <v>8.142849302666415</v>
      </c>
      <c r="Q46" s="330"/>
      <c r="R46" s="330"/>
      <c r="S46" s="330"/>
      <c r="T46" s="331"/>
    </row>
    <row r="47" spans="2:20" ht="10.5" customHeight="1">
      <c r="B47" s="15"/>
      <c r="C47" s="15"/>
      <c r="D47" s="15"/>
      <c r="E47" s="15"/>
      <c r="F47" s="15"/>
      <c r="G47" s="15"/>
      <c r="H47" s="15"/>
      <c r="I47" s="15"/>
      <c r="J47" s="15"/>
      <c r="K47" s="15"/>
      <c r="L47" s="15"/>
      <c r="M47" s="15"/>
      <c r="N47" s="15" t="s">
        <v>254</v>
      </c>
      <c r="O47" s="97"/>
      <c r="P47" s="332"/>
      <c r="Q47" s="333"/>
      <c r="R47" s="333"/>
      <c r="S47" s="333"/>
      <c r="T47" s="334"/>
    </row>
    <row r="48" spans="1:20" ht="7.5" customHeight="1">
      <c r="A48" s="15"/>
      <c r="B48" s="15"/>
      <c r="C48" s="15"/>
      <c r="D48" s="15"/>
      <c r="E48" s="15"/>
      <c r="F48" s="15"/>
      <c r="G48" s="15"/>
      <c r="H48" s="15"/>
      <c r="I48" s="15"/>
      <c r="J48" s="15"/>
      <c r="K48" s="15"/>
      <c r="L48" s="15"/>
      <c r="M48" s="15"/>
      <c r="N48" s="15"/>
      <c r="P48" s="14"/>
      <c r="Q48" s="14"/>
      <c r="R48" s="14"/>
      <c r="S48" s="14"/>
      <c r="T48" s="14"/>
    </row>
    <row r="49" spans="1:20" ht="12" customHeight="1">
      <c r="A49" s="75" t="s">
        <v>255</v>
      </c>
      <c r="B49" s="75"/>
      <c r="C49" s="75"/>
      <c r="D49" s="75"/>
      <c r="E49" s="75"/>
      <c r="F49" s="75"/>
      <c r="G49" s="75"/>
      <c r="H49" s="75"/>
      <c r="I49" s="75"/>
      <c r="J49" s="75"/>
      <c r="K49" s="75"/>
      <c r="L49" s="75"/>
      <c r="M49" s="75"/>
      <c r="N49" s="75"/>
      <c r="O49" s="75"/>
      <c r="P49" s="75"/>
      <c r="Q49" s="75"/>
      <c r="R49" s="75"/>
      <c r="S49" s="75"/>
      <c r="T49" s="75"/>
    </row>
    <row r="50" spans="1:20" ht="11.25" customHeight="1">
      <c r="A50" s="14" t="s">
        <v>256</v>
      </c>
      <c r="B50" s="14"/>
      <c r="C50" s="14"/>
      <c r="D50" s="14"/>
      <c r="E50" s="14"/>
      <c r="F50" s="14"/>
      <c r="G50" s="14"/>
      <c r="H50" s="14"/>
      <c r="I50" s="14"/>
      <c r="J50" s="14"/>
      <c r="K50" s="14"/>
      <c r="L50" s="14"/>
      <c r="M50" s="14"/>
      <c r="N50" s="14"/>
      <c r="O50" s="14"/>
      <c r="P50" s="14"/>
      <c r="Q50" s="14"/>
      <c r="R50" s="14"/>
      <c r="S50" s="14"/>
      <c r="T50" s="14"/>
    </row>
    <row r="51" ht="8.25" customHeight="1"/>
    <row r="52" spans="1:20" ht="225" customHeight="1">
      <c r="A52" s="129"/>
      <c r="B52" s="11"/>
      <c r="C52" s="11"/>
      <c r="D52" s="11"/>
      <c r="E52" s="11"/>
      <c r="F52" s="11"/>
      <c r="G52" s="11"/>
      <c r="H52" s="11"/>
      <c r="I52" s="11"/>
      <c r="J52" s="125"/>
      <c r="K52" s="122"/>
      <c r="L52" s="123"/>
      <c r="M52" s="123"/>
      <c r="N52" s="123"/>
      <c r="O52" s="123"/>
      <c r="P52" s="123"/>
      <c r="Q52" s="123"/>
      <c r="R52" s="123"/>
      <c r="S52" s="123"/>
      <c r="T52" s="124"/>
    </row>
    <row r="53" ht="10.5" customHeight="1"/>
    <row r="54" ht="10.5" customHeight="1">
      <c r="C54" s="38"/>
    </row>
    <row r="55" ht="11.25" customHeight="1">
      <c r="C55" s="7" t="s">
        <v>257</v>
      </c>
    </row>
    <row r="56" ht="10.5" customHeight="1">
      <c r="A56" s="39"/>
    </row>
    <row r="57" ht="10.5" customHeight="1"/>
    <row r="58" ht="10.5" customHeight="1"/>
    <row r="59" ht="10.5" customHeight="1"/>
    <row r="60" ht="10.5" customHeight="1"/>
    <row r="61" ht="14.25" customHeight="1"/>
    <row r="63" ht="10.5" customHeight="1"/>
    <row r="64" ht="10.5" customHeight="1"/>
    <row r="65" ht="10.5" customHeight="1"/>
    <row r="66" ht="10.5" customHeight="1"/>
    <row r="67" ht="10.5" customHeight="1"/>
    <row r="68" ht="10.5" customHeight="1"/>
    <row r="69" ht="10.5" customHeight="1"/>
    <row r="70" ht="11.25" customHeight="1"/>
    <row r="71" ht="11.25" customHeight="1"/>
    <row r="72" ht="11.25" customHeight="1"/>
    <row r="73" ht="10.5" customHeight="1"/>
    <row r="74" ht="11.25" customHeight="1"/>
    <row r="75" ht="11.25" customHeight="1"/>
    <row r="81" ht="10.5" customHeight="1"/>
    <row r="82" ht="10.5" customHeight="1"/>
    <row r="83" ht="10.5" customHeight="1"/>
    <row r="84" ht="10.5" customHeight="1"/>
    <row r="85" ht="10.5" customHeight="1"/>
    <row r="86" ht="10.5" customHeight="1"/>
    <row r="87" ht="10.5" customHeight="1"/>
    <row r="88" ht="10.5" customHeight="1"/>
    <row r="94" ht="10.5" customHeight="1"/>
    <row r="95" ht="12.75" customHeight="1"/>
    <row r="96" ht="12.75" customHeight="1"/>
    <row r="97" ht="10.5" customHeight="1"/>
    <row r="98" ht="11.25" customHeight="1"/>
    <row r="99" ht="11.25" customHeight="1"/>
    <row r="100" ht="10.5" customHeight="1"/>
    <row r="101" ht="11.25" customHeight="1"/>
    <row r="102" ht="11.25" customHeight="1"/>
    <row r="103" ht="10.5" customHeight="1"/>
    <row r="104" ht="10.5" customHeight="1"/>
    <row r="105" ht="10.5" customHeight="1"/>
  </sheetData>
  <mergeCells count="9">
    <mergeCell ref="P46:T47"/>
    <mergeCell ref="P34:T35"/>
    <mergeCell ref="P37:T38"/>
    <mergeCell ref="P40:T41"/>
    <mergeCell ref="P43:T44"/>
    <mergeCell ref="R10:T11"/>
    <mergeCell ref="R13:T14"/>
    <mergeCell ref="P28:T29"/>
    <mergeCell ref="P31:T32"/>
  </mergeCells>
  <printOptions/>
  <pageMargins left="0.75" right="0.45" top="0.49" bottom="0.64" header="0.32" footer="0.5"/>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M4"/>
  <sheetViews>
    <sheetView zoomScale="50" zoomScaleNormal="50" workbookViewId="0" topLeftCell="A4">
      <selection activeCell="M21" sqref="M21"/>
    </sheetView>
  </sheetViews>
  <sheetFormatPr defaultColWidth="9.00390625" defaultRowHeight="12.75"/>
  <sheetData>
    <row r="1" spans="1:13" ht="12.75">
      <c r="A1" s="40">
        <f>-G1</f>
        <v>-30</v>
      </c>
      <c r="B1" s="40">
        <f>-F1</f>
        <v>-20</v>
      </c>
      <c r="C1" s="40">
        <f>-E1</f>
        <v>-10</v>
      </c>
      <c r="D1" s="40">
        <f>Лист3!K18</f>
        <v>0</v>
      </c>
      <c r="E1" s="40">
        <f>Лист3!N18</f>
        <v>10</v>
      </c>
      <c r="F1" s="40">
        <f>Лист3!Q18</f>
        <v>20</v>
      </c>
      <c r="G1" s="40">
        <f>Лист3!T18</f>
        <v>30</v>
      </c>
      <c r="H1" s="40">
        <f>Лист3!W18</f>
        <v>40</v>
      </c>
      <c r="I1" s="40">
        <f>Лист3!Z18</f>
        <v>50</v>
      </c>
      <c r="J1" s="40">
        <f>Лист3!AC18</f>
        <v>60</v>
      </c>
      <c r="K1" s="40">
        <f>Лист3!AF18</f>
        <v>70</v>
      </c>
      <c r="L1" s="40">
        <f>Лист3!AI18</f>
        <v>80</v>
      </c>
      <c r="M1" s="40"/>
    </row>
    <row r="2" spans="1:12" ht="12.75">
      <c r="A2" s="40">
        <f>-G2</f>
        <v>-0.8864919893190923</v>
      </c>
      <c r="B2" s="40">
        <f>-F2</f>
        <v>-0.8069205206942591</v>
      </c>
      <c r="C2" s="40">
        <f>-E2</f>
        <v>-0.3828192122830443</v>
      </c>
      <c r="D2" s="41">
        <f>Лист3!K22</f>
        <v>0</v>
      </c>
      <c r="E2" s="41">
        <f>Лист3!N22</f>
        <v>0.3828192122830443</v>
      </c>
      <c r="F2" s="41">
        <f>Лист3!Q22</f>
        <v>0.8069205206942591</v>
      </c>
      <c r="G2" s="41">
        <f>Лист3!T22</f>
        <v>0.8864919893190923</v>
      </c>
      <c r="H2" s="41">
        <f>Лист3!W22</f>
        <v>0.6812686982643528</v>
      </c>
      <c r="I2" s="41">
        <f>Лист3!Z22</f>
        <v>0.23098572763684988</v>
      </c>
      <c r="J2" s="41">
        <f>Лист3!AC22</f>
        <v>-0.34371587449933205</v>
      </c>
      <c r="K2" s="41">
        <f>Лист3!AF22</f>
        <v>-0.9141950600801065</v>
      </c>
      <c r="L2" s="41" t="e">
        <f>Лист3!AI22</f>
        <v>#VALUE!</v>
      </c>
    </row>
    <row r="3" spans="1:12" ht="12.75">
      <c r="A3" s="40">
        <f>G3</f>
        <v>0.2847927108998666</v>
      </c>
      <c r="B3" s="40">
        <f>F3</f>
        <v>0.13712714002670232</v>
      </c>
      <c r="C3" s="40">
        <f>E3</f>
        <v>0.03338183531108146</v>
      </c>
      <c r="D3" s="41">
        <f>Лист3!K24</f>
        <v>0</v>
      </c>
      <c r="E3" s="42">
        <f>Лист3!N24</f>
        <v>0.03338183531108146</v>
      </c>
      <c r="F3" s="42">
        <f>Лист3!Q24</f>
        <v>0.13712714002670232</v>
      </c>
      <c r="G3" s="42">
        <f>Лист3!T24</f>
        <v>0.2847927108998666</v>
      </c>
      <c r="H3" s="42">
        <f>Лист3!W24</f>
        <v>0.42150144285714297</v>
      </c>
      <c r="I3" s="42">
        <f>Лист3!Z24</f>
        <v>0.5010500287957278</v>
      </c>
      <c r="J3" s="42">
        <f>Лист3!AC24</f>
        <v>0.4912199599893194</v>
      </c>
      <c r="K3" s="42">
        <f>Лист3!AF24</f>
        <v>0.3815301264939923</v>
      </c>
      <c r="L3" s="42" t="e">
        <f>Лист3!AI24</f>
        <v>#VALUE!</v>
      </c>
    </row>
    <row r="4" spans="1:12" ht="12.75">
      <c r="A4" s="40">
        <f>-G4</f>
        <v>-1</v>
      </c>
      <c r="B4" s="40">
        <f>-F4</f>
        <v>-0.6666666666666666</v>
      </c>
      <c r="C4" s="40">
        <f>-E4</f>
        <v>-0.3333333333333333</v>
      </c>
      <c r="D4" s="41">
        <f>Лист3!K25</f>
        <v>0</v>
      </c>
      <c r="E4" s="41">
        <f>Лист3!N25</f>
        <v>0.3333333333333333</v>
      </c>
      <c r="F4" s="41">
        <f>Лист3!Q25</f>
        <v>0.6666666666666666</v>
      </c>
      <c r="G4" s="41">
        <f>Лист3!T25</f>
        <v>1</v>
      </c>
      <c r="H4" s="41">
        <f>Лист3!W25</f>
        <v>1.3333333333333333</v>
      </c>
      <c r="I4" s="41">
        <f>Лист3!Z25</f>
        <v>1.6666666666666667</v>
      </c>
      <c r="J4" s="41">
        <f>Лист3!AC25</f>
        <v>2</v>
      </c>
      <c r="K4" s="41">
        <f>Лист3!AF25</f>
        <v>0</v>
      </c>
      <c r="L4" s="41">
        <f>Лист3!AI25</f>
        <v>0</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P42"/>
  <sheetViews>
    <sheetView zoomScale="94" zoomScaleNormal="94" workbookViewId="0" topLeftCell="A1">
      <selection activeCell="P27" sqref="P27"/>
    </sheetView>
  </sheetViews>
  <sheetFormatPr defaultColWidth="9.00390625" defaultRowHeight="12.75"/>
  <cols>
    <col min="1" max="1" width="15.25390625" style="149" customWidth="1"/>
    <col min="2" max="2" width="4.75390625" style="164" customWidth="1"/>
    <col min="3" max="3" width="3.75390625" style="164" customWidth="1"/>
    <col min="4" max="4" width="6.25390625" style="164" customWidth="1"/>
    <col min="5" max="5" width="5.00390625" style="164" customWidth="1"/>
    <col min="6" max="7" width="3.75390625" style="164" customWidth="1"/>
    <col min="8" max="8" width="6.625" style="164" customWidth="1"/>
    <col min="9" max="9" width="4.625" style="164" customWidth="1"/>
    <col min="10" max="13" width="5.00390625" style="164" customWidth="1"/>
    <col min="14" max="14" width="5.125" style="164" customWidth="1"/>
    <col min="15" max="15" width="5.00390625" style="164" customWidth="1"/>
    <col min="16" max="16384" width="9.125" style="149" customWidth="1"/>
  </cols>
  <sheetData>
    <row r="1" spans="1:15" ht="18.75">
      <c r="A1" s="148" t="s">
        <v>258</v>
      </c>
      <c r="B1" s="148"/>
      <c r="C1" s="148"/>
      <c r="D1" s="148"/>
      <c r="E1" s="148"/>
      <c r="F1" s="148"/>
      <c r="G1" s="148"/>
      <c r="H1" s="148"/>
      <c r="I1" s="148"/>
      <c r="J1" s="148"/>
      <c r="K1" s="148"/>
      <c r="L1" s="148"/>
      <c r="M1" s="148"/>
      <c r="N1" s="148"/>
      <c r="O1" s="148"/>
    </row>
    <row r="3" spans="1:16" ht="13.5">
      <c r="A3" s="150" t="s">
        <v>259</v>
      </c>
      <c r="B3" s="150"/>
      <c r="C3" s="150"/>
      <c r="D3" s="150"/>
      <c r="E3" s="150"/>
      <c r="F3" s="150"/>
      <c r="G3" s="150"/>
      <c r="H3" s="150"/>
      <c r="I3" s="150"/>
      <c r="J3" s="150"/>
      <c r="K3" s="150"/>
      <c r="L3" s="150"/>
      <c r="M3" s="150"/>
      <c r="N3" s="150"/>
      <c r="O3" s="150"/>
      <c r="P3" s="214">
        <v>288</v>
      </c>
    </row>
    <row r="4" spans="1:15" ht="12.75">
      <c r="A4" s="152" t="s">
        <v>260</v>
      </c>
      <c r="B4" s="153" t="s">
        <v>261</v>
      </c>
      <c r="C4" s="154"/>
      <c r="D4" s="154"/>
      <c r="E4" s="154"/>
      <c r="F4" s="154"/>
      <c r="G4" s="154"/>
      <c r="H4" s="154"/>
      <c r="I4" s="154"/>
      <c r="J4" s="154"/>
      <c r="K4" s="154"/>
      <c r="L4" s="154"/>
      <c r="M4" s="154"/>
      <c r="N4" s="154"/>
      <c r="O4" s="155"/>
    </row>
    <row r="5" spans="1:16" ht="12.75">
      <c r="A5" s="156"/>
      <c r="B5" s="157">
        <v>0.5</v>
      </c>
      <c r="C5" s="157">
        <v>1</v>
      </c>
      <c r="D5" s="157">
        <v>1.5</v>
      </c>
      <c r="E5" s="157">
        <v>2</v>
      </c>
      <c r="F5" s="157">
        <v>2.5</v>
      </c>
      <c r="G5" s="157">
        <v>3</v>
      </c>
      <c r="H5" s="157">
        <v>3.5</v>
      </c>
      <c r="I5" s="157">
        <v>4</v>
      </c>
      <c r="J5" s="157">
        <v>4.5</v>
      </c>
      <c r="K5" s="157">
        <v>5</v>
      </c>
      <c r="L5" s="157">
        <v>5.5</v>
      </c>
      <c r="M5" s="157">
        <v>6</v>
      </c>
      <c r="N5" s="157">
        <v>6.5</v>
      </c>
      <c r="O5" s="157">
        <v>7</v>
      </c>
      <c r="P5" s="209">
        <f>Данные!B45</f>
        <v>3.11</v>
      </c>
    </row>
    <row r="6" spans="1:15" ht="12.75" hidden="1">
      <c r="A6" s="158" t="s">
        <v>262</v>
      </c>
      <c r="B6" s="159"/>
      <c r="C6" s="159">
        <v>706</v>
      </c>
      <c r="D6" s="159">
        <v>785</v>
      </c>
      <c r="E6" s="159">
        <v>863</v>
      </c>
      <c r="F6" s="159">
        <v>922</v>
      </c>
      <c r="G6" s="159">
        <v>971</v>
      </c>
      <c r="H6" s="159">
        <v>1010</v>
      </c>
      <c r="I6" s="159">
        <v>1049</v>
      </c>
      <c r="J6" s="159">
        <v>1079</v>
      </c>
      <c r="K6" s="159">
        <v>1108</v>
      </c>
      <c r="L6" s="159">
        <v>1138</v>
      </c>
      <c r="M6" s="159">
        <v>1167</v>
      </c>
      <c r="N6" s="159">
        <v>1196</v>
      </c>
      <c r="O6" s="159">
        <v>1216</v>
      </c>
    </row>
    <row r="7" spans="1:15" ht="12.75" hidden="1">
      <c r="A7" s="160" t="s">
        <v>263</v>
      </c>
      <c r="B7" s="159"/>
      <c r="C7" s="161">
        <f aca="true" t="shared" si="0" ref="C7:O7">C6*0.567</f>
        <v>400.30199999999996</v>
      </c>
      <c r="D7" s="161">
        <f t="shared" si="0"/>
        <v>445.09499999999997</v>
      </c>
      <c r="E7" s="161">
        <f t="shared" si="0"/>
        <v>489.32099999999997</v>
      </c>
      <c r="F7" s="161">
        <f t="shared" si="0"/>
        <v>522.774</v>
      </c>
      <c r="G7" s="161">
        <f t="shared" si="0"/>
        <v>550.5569999999999</v>
      </c>
      <c r="H7" s="161">
        <f t="shared" si="0"/>
        <v>572.67</v>
      </c>
      <c r="I7" s="161">
        <f t="shared" si="0"/>
        <v>594.7829999999999</v>
      </c>
      <c r="J7" s="161">
        <f t="shared" si="0"/>
        <v>611.7929999999999</v>
      </c>
      <c r="K7" s="161">
        <f t="shared" si="0"/>
        <v>628.236</v>
      </c>
      <c r="L7" s="161">
        <f t="shared" si="0"/>
        <v>645.246</v>
      </c>
      <c r="M7" s="161">
        <f t="shared" si="0"/>
        <v>661.689</v>
      </c>
      <c r="N7" s="161">
        <f t="shared" si="0"/>
        <v>678.132</v>
      </c>
      <c r="O7" s="161">
        <f t="shared" si="0"/>
        <v>689.472</v>
      </c>
    </row>
    <row r="8" spans="1:15" ht="12.75">
      <c r="A8" s="160" t="s">
        <v>264</v>
      </c>
      <c r="B8" s="159"/>
      <c r="C8" s="161">
        <f aca="true" t="shared" si="1" ref="C8:O8">C6*0.275</f>
        <v>194.15</v>
      </c>
      <c r="D8" s="161">
        <f t="shared" si="1"/>
        <v>215.87500000000003</v>
      </c>
      <c r="E8" s="161">
        <f t="shared" si="1"/>
        <v>237.32500000000002</v>
      </c>
      <c r="F8" s="161">
        <f t="shared" si="1"/>
        <v>253.55</v>
      </c>
      <c r="G8" s="161">
        <f t="shared" si="1"/>
        <v>267.02500000000003</v>
      </c>
      <c r="H8" s="161">
        <f t="shared" si="1"/>
        <v>277.75</v>
      </c>
      <c r="I8" s="161">
        <f t="shared" si="1"/>
        <v>288.475</v>
      </c>
      <c r="J8" s="161">
        <f t="shared" si="1"/>
        <v>296.725</v>
      </c>
      <c r="K8" s="161">
        <f t="shared" si="1"/>
        <v>304.70000000000005</v>
      </c>
      <c r="L8" s="161">
        <f t="shared" si="1"/>
        <v>312.95000000000005</v>
      </c>
      <c r="M8" s="161">
        <f t="shared" si="1"/>
        <v>320.925</v>
      </c>
      <c r="N8" s="161">
        <f t="shared" si="1"/>
        <v>328.90000000000003</v>
      </c>
      <c r="O8" s="161">
        <f t="shared" si="1"/>
        <v>334.40000000000003</v>
      </c>
    </row>
    <row r="10" spans="1:16" ht="13.5">
      <c r="A10" s="150" t="s">
        <v>265</v>
      </c>
      <c r="B10" s="150"/>
      <c r="C10" s="150"/>
      <c r="D10" s="150"/>
      <c r="E10" s="150"/>
      <c r="F10" s="150"/>
      <c r="G10" s="150"/>
      <c r="H10" s="150"/>
      <c r="I10" s="150"/>
      <c r="J10" s="150"/>
      <c r="K10" s="150"/>
      <c r="L10" s="150"/>
      <c r="M10" s="150"/>
      <c r="N10" s="150"/>
      <c r="O10" s="150"/>
      <c r="P10" s="214">
        <v>30.5</v>
      </c>
    </row>
    <row r="11" spans="1:13" ht="17.25">
      <c r="A11" s="152" t="s">
        <v>260</v>
      </c>
      <c r="B11" s="162" t="s">
        <v>266</v>
      </c>
      <c r="C11" s="163"/>
      <c r="D11" s="153" t="s">
        <v>267</v>
      </c>
      <c r="E11" s="154"/>
      <c r="F11" s="154"/>
      <c r="G11" s="154"/>
      <c r="H11" s="154"/>
      <c r="I11" s="154"/>
      <c r="J11" s="154"/>
      <c r="K11" s="154"/>
      <c r="L11" s="154"/>
      <c r="M11" s="155"/>
    </row>
    <row r="12" spans="1:16" ht="17.25">
      <c r="A12" s="156"/>
      <c r="B12" s="165"/>
      <c r="C12" s="166"/>
      <c r="D12" s="167" t="s">
        <v>268</v>
      </c>
      <c r="E12" s="157">
        <v>0.05</v>
      </c>
      <c r="F12" s="157">
        <v>0.06</v>
      </c>
      <c r="G12" s="157">
        <v>0.07</v>
      </c>
      <c r="H12" s="157">
        <v>0.08</v>
      </c>
      <c r="I12" s="157">
        <v>0.09</v>
      </c>
      <c r="J12" s="157">
        <v>0.1</v>
      </c>
      <c r="K12" s="157">
        <v>0.11</v>
      </c>
      <c r="L12" s="157">
        <v>0.12</v>
      </c>
      <c r="M12" s="167" t="s">
        <v>269</v>
      </c>
      <c r="P12" s="189">
        <f>SQRT(Лист2!P66)/Лист4!R13</f>
        <v>0.09578956591332045</v>
      </c>
    </row>
    <row r="13" spans="1:16" ht="12.75" hidden="1">
      <c r="A13" s="160" t="s">
        <v>262</v>
      </c>
      <c r="B13" s="168">
        <v>11</v>
      </c>
      <c r="C13" s="168"/>
      <c r="D13" s="182">
        <v>24</v>
      </c>
      <c r="E13" s="183">
        <v>25</v>
      </c>
      <c r="F13" s="183">
        <v>27</v>
      </c>
      <c r="G13" s="183">
        <v>29</v>
      </c>
      <c r="H13" s="183">
        <v>30.7</v>
      </c>
      <c r="I13" s="182">
        <v>32</v>
      </c>
      <c r="J13" s="182">
        <v>33.4</v>
      </c>
      <c r="K13" s="182">
        <v>34.4</v>
      </c>
      <c r="L13" s="182">
        <v>35.3</v>
      </c>
      <c r="M13" s="182">
        <v>36</v>
      </c>
      <c r="P13" s="151"/>
    </row>
    <row r="14" spans="1:16" ht="12.75" hidden="1">
      <c r="A14" s="160" t="s">
        <v>263</v>
      </c>
      <c r="B14" s="168">
        <v>8.5</v>
      </c>
      <c r="C14" s="168"/>
      <c r="D14" s="182">
        <v>19</v>
      </c>
      <c r="E14" s="183">
        <v>20</v>
      </c>
      <c r="F14" s="183">
        <v>22.4</v>
      </c>
      <c r="G14" s="183">
        <v>25.1</v>
      </c>
      <c r="H14" s="183">
        <v>27.4</v>
      </c>
      <c r="I14" s="182">
        <v>29.2</v>
      </c>
      <c r="J14" s="182">
        <v>30.8</v>
      </c>
      <c r="K14" s="182">
        <v>32</v>
      </c>
      <c r="L14" s="182">
        <v>32.9</v>
      </c>
      <c r="M14" s="182">
        <v>33.5</v>
      </c>
      <c r="P14" s="151"/>
    </row>
    <row r="15" spans="1:16" ht="12.75">
      <c r="A15" s="160" t="s">
        <v>264</v>
      </c>
      <c r="B15" s="168">
        <v>7</v>
      </c>
      <c r="C15" s="168"/>
      <c r="D15" s="182">
        <v>16</v>
      </c>
      <c r="E15" s="183">
        <v>17</v>
      </c>
      <c r="F15" s="183">
        <v>19.7</v>
      </c>
      <c r="G15" s="183">
        <v>22.8</v>
      </c>
      <c r="H15" s="183">
        <v>25.4</v>
      </c>
      <c r="I15" s="182">
        <v>27.6</v>
      </c>
      <c r="J15" s="182">
        <v>29.2</v>
      </c>
      <c r="K15" s="182">
        <v>30.5</v>
      </c>
      <c r="L15" s="182">
        <v>31.4</v>
      </c>
      <c r="M15" s="182">
        <v>32</v>
      </c>
      <c r="P15" s="151"/>
    </row>
    <row r="17" spans="1:16" ht="14.25">
      <c r="A17" s="170" t="s">
        <v>270</v>
      </c>
      <c r="B17" s="170"/>
      <c r="C17" s="170"/>
      <c r="D17" s="170"/>
      <c r="E17" s="170"/>
      <c r="F17" s="170"/>
      <c r="G17" s="170"/>
      <c r="H17" s="170"/>
      <c r="I17" s="170"/>
      <c r="J17" s="170"/>
      <c r="K17" s="170"/>
      <c r="L17" s="170"/>
      <c r="M17" s="170"/>
      <c r="N17" s="170"/>
      <c r="O17" s="171"/>
      <c r="P17" s="214">
        <v>0.8</v>
      </c>
    </row>
    <row r="18" spans="1:16" ht="18" customHeight="1">
      <c r="A18" s="160" t="s">
        <v>271</v>
      </c>
      <c r="B18" s="172" t="s">
        <v>272</v>
      </c>
      <c r="C18" s="172"/>
      <c r="D18" s="157">
        <v>2.5</v>
      </c>
      <c r="E18" s="157">
        <v>2.6</v>
      </c>
      <c r="F18" s="157">
        <v>2.7</v>
      </c>
      <c r="G18" s="157">
        <v>2.8</v>
      </c>
      <c r="H18" s="157">
        <v>2.9</v>
      </c>
      <c r="I18" s="157">
        <v>3</v>
      </c>
      <c r="J18" s="157">
        <v>3.1</v>
      </c>
      <c r="K18" s="157">
        <v>3.2</v>
      </c>
      <c r="L18" s="157">
        <v>3.3</v>
      </c>
      <c r="M18" s="157">
        <v>3.4</v>
      </c>
      <c r="N18" s="167" t="s">
        <v>273</v>
      </c>
      <c r="P18" s="189">
        <f>Лист4!R13/Лист1!I49</f>
        <v>4.419263456090651</v>
      </c>
    </row>
    <row r="19" spans="1:16" ht="14.25">
      <c r="A19" s="160" t="s">
        <v>274</v>
      </c>
      <c r="B19" s="173">
        <v>1</v>
      </c>
      <c r="C19" s="173"/>
      <c r="D19" s="174">
        <v>0.98</v>
      </c>
      <c r="E19" s="174">
        <v>0.96</v>
      </c>
      <c r="F19" s="174">
        <v>0.95</v>
      </c>
      <c r="G19" s="174">
        <v>0.93</v>
      </c>
      <c r="H19" s="158">
        <v>0.91</v>
      </c>
      <c r="I19" s="158">
        <v>0.9</v>
      </c>
      <c r="J19" s="158">
        <v>0.88</v>
      </c>
      <c r="K19" s="158">
        <v>0.86</v>
      </c>
      <c r="L19" s="158">
        <v>0.84</v>
      </c>
      <c r="M19" s="158">
        <v>0.82</v>
      </c>
      <c r="N19" s="174">
        <v>0.8</v>
      </c>
      <c r="O19" s="149"/>
      <c r="P19" s="151"/>
    </row>
    <row r="20" ht="12.75">
      <c r="P20" s="151"/>
    </row>
    <row r="21" spans="1:16" ht="14.25">
      <c r="A21" s="170" t="s">
        <v>275</v>
      </c>
      <c r="B21" s="170"/>
      <c r="C21" s="170"/>
      <c r="D21" s="170"/>
      <c r="E21" s="170"/>
      <c r="F21" s="170"/>
      <c r="G21" s="170"/>
      <c r="H21" s="170"/>
      <c r="I21" s="171"/>
      <c r="J21" s="171"/>
      <c r="K21" s="171"/>
      <c r="L21" s="171"/>
      <c r="M21" s="171"/>
      <c r="N21" s="171"/>
      <c r="O21" s="171"/>
      <c r="P21" s="151">
        <v>1</v>
      </c>
    </row>
    <row r="22" spans="1:16" ht="18" customHeight="1">
      <c r="A22" s="160" t="s">
        <v>276</v>
      </c>
      <c r="B22" s="172" t="s">
        <v>277</v>
      </c>
      <c r="C22" s="172"/>
      <c r="D22" s="157">
        <v>0.5</v>
      </c>
      <c r="E22" s="157">
        <v>0.55</v>
      </c>
      <c r="F22" s="157">
        <v>0.6</v>
      </c>
      <c r="G22" s="157">
        <v>0.65</v>
      </c>
      <c r="H22" s="167" t="s">
        <v>278</v>
      </c>
      <c r="P22" s="151"/>
    </row>
    <row r="23" spans="1:16" ht="14.25">
      <c r="A23" s="160" t="s">
        <v>279</v>
      </c>
      <c r="B23" s="175">
        <v>0.75</v>
      </c>
      <c r="C23" s="175"/>
      <c r="D23" s="157">
        <v>0.82</v>
      </c>
      <c r="E23" s="157">
        <v>0.89</v>
      </c>
      <c r="F23" s="157">
        <v>0.95</v>
      </c>
      <c r="G23" s="157">
        <v>0.97</v>
      </c>
      <c r="H23" s="157">
        <v>1</v>
      </c>
      <c r="P23" s="151"/>
    </row>
    <row r="24" ht="12.75">
      <c r="P24" s="151"/>
    </row>
    <row r="25" spans="1:16" ht="13.5">
      <c r="A25" s="170" t="s">
        <v>280</v>
      </c>
      <c r="B25" s="170"/>
      <c r="C25" s="170"/>
      <c r="D25" s="170"/>
      <c r="E25" s="170"/>
      <c r="F25" s="170"/>
      <c r="G25" s="170"/>
      <c r="H25" s="170"/>
      <c r="P25" s="214">
        <v>0.8</v>
      </c>
    </row>
    <row r="26" spans="1:16" ht="17.25">
      <c r="A26" s="160" t="s">
        <v>281</v>
      </c>
      <c r="B26" s="169">
        <v>0</v>
      </c>
      <c r="C26" s="169">
        <v>1</v>
      </c>
      <c r="D26" s="169">
        <v>1.5</v>
      </c>
      <c r="E26" s="169">
        <v>2</v>
      </c>
      <c r="F26" s="169">
        <v>2.5</v>
      </c>
      <c r="G26" s="169">
        <v>3</v>
      </c>
      <c r="H26" s="169">
        <v>3.5</v>
      </c>
      <c r="I26" s="167" t="s">
        <v>282</v>
      </c>
      <c r="P26" s="151"/>
    </row>
    <row r="27" spans="1:16" ht="15">
      <c r="A27" s="160" t="s">
        <v>283</v>
      </c>
      <c r="B27" s="157">
        <v>1</v>
      </c>
      <c r="C27" s="157">
        <v>0.98</v>
      </c>
      <c r="D27" s="157">
        <v>0.95</v>
      </c>
      <c r="E27" s="157">
        <v>0.88</v>
      </c>
      <c r="F27" s="157">
        <v>0.79</v>
      </c>
      <c r="G27" s="157">
        <v>0.74</v>
      </c>
      <c r="H27" s="157">
        <v>0.72</v>
      </c>
      <c r="I27" s="157">
        <v>0.7</v>
      </c>
      <c r="M27" s="176" t="s">
        <v>284</v>
      </c>
      <c r="N27" s="176"/>
      <c r="O27" s="176"/>
      <c r="P27" s="177">
        <f>P10*P17*P21*P25</f>
        <v>19.520000000000003</v>
      </c>
    </row>
    <row r="28" ht="12.75">
      <c r="P28" s="151"/>
    </row>
    <row r="29" ht="12.75">
      <c r="P29" s="151"/>
    </row>
    <row r="30" spans="1:16" ht="16.5">
      <c r="A30" s="149" t="s">
        <v>285</v>
      </c>
      <c r="B30" s="178">
        <f>Лист2!P66*Лист4!R13/(Лист2!P56*POWER(Лист2!J52,1/3))</f>
        <v>0.34574840365831433</v>
      </c>
      <c r="C30" s="149"/>
      <c r="D30" s="164" t="s">
        <v>286</v>
      </c>
      <c r="E30" s="178">
        <f>H33</f>
        <v>0.827666871170296</v>
      </c>
      <c r="J30" s="164" t="s">
        <v>287</v>
      </c>
      <c r="K30" s="178">
        <f>E30/SQRT(Лист2!P66)</f>
        <v>0.5538762824415794</v>
      </c>
      <c r="P30" s="151"/>
    </row>
    <row r="31" spans="2:16" ht="12.75">
      <c r="B31" s="179" t="s">
        <v>288</v>
      </c>
      <c r="C31" s="179"/>
      <c r="D31" s="157">
        <v>0.34</v>
      </c>
      <c r="H31" s="180" t="s">
        <v>289</v>
      </c>
      <c r="I31" s="180"/>
      <c r="J31" s="180"/>
      <c r="K31" s="178">
        <f>0.3/(0.0011*K30*K30*P27*Лист4!R13)</f>
        <v>2.9194337251899416</v>
      </c>
      <c r="P31" s="151"/>
    </row>
    <row r="32" spans="2:16" ht="13.5">
      <c r="B32" s="179">
        <v>0.1</v>
      </c>
      <c r="C32" s="179"/>
      <c r="D32" s="157">
        <v>0.34</v>
      </c>
      <c r="F32" s="212">
        <v>0.25</v>
      </c>
      <c r="G32" s="212"/>
      <c r="H32" s="213">
        <v>0.64</v>
      </c>
      <c r="P32" s="151"/>
    </row>
    <row r="33" spans="2:16" ht="12.75">
      <c r="B33" s="179">
        <v>0.15</v>
      </c>
      <c r="C33" s="179"/>
      <c r="D33" s="157">
        <v>0.42</v>
      </c>
      <c r="F33" s="179">
        <f>B30</f>
        <v>0.34574840365831433</v>
      </c>
      <c r="G33" s="179"/>
      <c r="H33" s="181">
        <f>H32+(H34-H32)*(F33-F32)/(F34-F32)</f>
        <v>0.827666871170296</v>
      </c>
      <c r="P33" s="151"/>
    </row>
    <row r="34" spans="2:16" ht="13.5">
      <c r="B34" s="179">
        <v>0.25</v>
      </c>
      <c r="C34" s="179"/>
      <c r="D34" s="157">
        <v>0.64</v>
      </c>
      <c r="F34" s="212">
        <v>0.5</v>
      </c>
      <c r="G34" s="212"/>
      <c r="H34" s="213">
        <v>1.13</v>
      </c>
      <c r="P34" s="151"/>
    </row>
    <row r="35" spans="2:16" ht="12.75">
      <c r="B35" s="179">
        <v>0.5</v>
      </c>
      <c r="C35" s="179"/>
      <c r="D35" s="157">
        <v>1.13</v>
      </c>
      <c r="P35" s="151"/>
    </row>
    <row r="36" spans="2:16" ht="12.75">
      <c r="B36" s="179">
        <v>0.75</v>
      </c>
      <c r="C36" s="179"/>
      <c r="D36" s="157">
        <v>1.58</v>
      </c>
      <c r="P36" s="151"/>
    </row>
    <row r="37" spans="2:16" ht="12.75">
      <c r="B37" s="179">
        <v>1</v>
      </c>
      <c r="C37" s="179"/>
      <c r="D37" s="157">
        <v>1.95</v>
      </c>
      <c r="P37" s="151"/>
    </row>
    <row r="38" spans="2:16" ht="12.75">
      <c r="B38" s="179">
        <v>1.5</v>
      </c>
      <c r="C38" s="179"/>
      <c r="D38" s="157">
        <v>2.45</v>
      </c>
      <c r="P38" s="151"/>
    </row>
    <row r="39" spans="2:16" ht="12.75">
      <c r="B39" s="179">
        <v>2</v>
      </c>
      <c r="C39" s="179"/>
      <c r="D39" s="157">
        <v>2.69</v>
      </c>
      <c r="P39" s="151"/>
    </row>
    <row r="40" spans="2:16" ht="12.75">
      <c r="B40" s="179">
        <v>2.5</v>
      </c>
      <c r="C40" s="179"/>
      <c r="D40" s="157">
        <v>2.86</v>
      </c>
      <c r="P40" s="151"/>
    </row>
    <row r="41" spans="2:16" ht="12.75">
      <c r="B41" s="179" t="s">
        <v>290</v>
      </c>
      <c r="C41" s="179"/>
      <c r="D41" s="157">
        <v>2.94</v>
      </c>
      <c r="P41" s="151"/>
    </row>
    <row r="42" ht="12.75">
      <c r="P42" s="15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flot</cp:lastModifiedBy>
  <cp:lastPrinted>2096-06-12T03:02:47Z</cp:lastPrinted>
  <dcterms:created xsi:type="dcterms:W3CDTF">2000-04-27T07:13:05Z</dcterms:created>
  <dcterms:modified xsi:type="dcterms:W3CDTF">2096-06-12T03:02:56Z</dcterms:modified>
  <cp:category/>
  <cp:version/>
  <cp:contentType/>
  <cp:contentStatus/>
</cp:coreProperties>
</file>